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J69"/>
  <c r="C23" i="3"/>
  <c r="M68" i="1"/>
  <c r="B23" i="3" s="1"/>
  <c r="L69" i="1" l="1"/>
  <c r="C24" i="3" s="1"/>
  <c r="I70" i="1" l="1"/>
  <c r="L70" s="1"/>
  <c r="I71" s="1"/>
  <c r="M69"/>
  <c r="B24" i="3" s="1"/>
  <c r="K70" i="1"/>
  <c r="J70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<sst xmlns="http://schemas.openxmlformats.org/spreadsheetml/2006/main" count="184" uniqueCount="74">
  <si>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</si>
  <si>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</si>
  <si>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</si>
  <si>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</si>
  <si>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</si>
  <si>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</si>
  <si>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</si>
  <si>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</si>
  <si>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</si>
  <si>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</si>
  <si>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</si>
  <si>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</si>
  <si>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</si>
  <si>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</si>
  <si>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</si>
  <si>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</si>
  <si>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</si>
  <si>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</si>
  <si>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</si>
  <si>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</si>
  <si>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</si>
  <si>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</si>
  <si>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</si>
  <si>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</si>
  <si>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</si>
  <si>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</si>
  <si>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</si>
  <si>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</si>
  <si>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</si>
  <si>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</si>
  <si>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</si>
  <si>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</si>
  <si>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</si>
  <si>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Stanley Chan</t>
  </si>
  <si>
    <t>Pilot#</t>
  </si>
  <si>
    <t>Pen</t>
  </si>
  <si>
    <t>ChunMan</t>
  </si>
  <si>
    <t>Lee Chun Man</t>
  </si>
  <si>
    <t>Shinto</t>
  </si>
  <si>
    <t>Sunny</t>
  </si>
  <si>
    <t>Kolosun</t>
  </si>
  <si>
    <t>Leung Chi Sang</t>
  </si>
  <si>
    <t>Sunny Tse</t>
  </si>
  <si>
    <t>CMCheng</t>
  </si>
  <si>
    <t>CM Cheng</t>
  </si>
  <si>
    <t>Discard</t>
  </si>
  <si>
    <t>LiMan</t>
  </si>
  <si>
    <t>Ah Wah</t>
  </si>
  <si>
    <t>Li Man</t>
  </si>
  <si>
    <t>Leung Chi Wa</t>
  </si>
  <si>
    <t>Scout</t>
  </si>
  <si>
    <t>ACWai</t>
  </si>
  <si>
    <t>Pong</t>
  </si>
  <si>
    <t>Ho Kwok Wai</t>
  </si>
  <si>
    <t>Choi Wing Pong</t>
  </si>
  <si>
    <t>Extreme</t>
  </si>
  <si>
    <t>Freestyler 5</t>
  </si>
  <si>
    <t>Darren</t>
  </si>
  <si>
    <t>Darren Connelly</t>
  </si>
  <si>
    <t>Pitbull</t>
  </si>
  <si>
    <t>Device</t>
  </si>
  <si>
    <t>DNF</t>
  </si>
  <si>
    <t>DNS</t>
  </si>
  <si>
    <t>Philip</t>
  </si>
  <si>
    <t>Ah Fung</t>
  </si>
  <si>
    <t>Philip Leung</t>
  </si>
  <si>
    <t>Leung Kin Fung</t>
  </si>
  <si>
    <t>Wasabi</t>
  </si>
  <si>
    <t>Freestyler 3.4.5</t>
  </si>
  <si>
    <t>Freestyler 3.6</t>
  </si>
  <si>
    <t>Secret R</t>
  </si>
  <si>
    <t>Freestyler 6</t>
  </si>
  <si>
    <t>Cheung Ngau Shan (NE)</t>
  </si>
  <si>
    <t>January 5, 2025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</si>
</sst>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E23" sqref="E23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73</v>
      </c>
      <c r="D2" s="61" t="s">
        <v>2</v>
      </c>
      <c r="E2" s="104"/>
      <c r="F2" s="125" t="s">
        <v>72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51.97</v>
      </c>
      <c r="D3" s="64" t="str">
        <f>VLOOKUP(C3,B48:C67,2,FALSE)</f>
        <v>Stanley Chan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51.97</v>
      </c>
      <c r="N3" s="14" t="str">
        <f>IF(M3="","",VLOOKUP(1000,N$5:$AG$45,20,FALSE))</f>
        <v>Stanley Chan</v>
      </c>
      <c r="O3" s="66">
        <f>IF(MIN(O5:O44)=0,"",MIN(O5:O44))</f>
        <v>52.8</v>
      </c>
      <c r="P3" s="15" t="str">
        <f>IF(O3="","",VLOOKUP(1000,P$5:$AG$45,18,FALSE))</f>
        <v>Li Man</v>
      </c>
      <c r="Q3" s="65">
        <f>IF(MIN(Q5:Q44)=0,"",MIN(Q5:Q44))</f>
        <v>55.01</v>
      </c>
      <c r="R3" s="14" t="str">
        <f>IF(Q3="","",VLOOKUP(1000,R$5:$AG$45,16,FALSE))</f>
        <v>Lee Chun Man</v>
      </c>
      <c r="S3" s="66">
        <f>IF(MIN(S5:S44)=0,"",MIN(S5:S44))</f>
        <v>54.75</v>
      </c>
      <c r="T3" s="15" t="str">
        <f>IF(S3="","",VLOOKUP(1000,T$5:$AG$45,14,FALSE))</f>
        <v>Lee Chun Man</v>
      </c>
      <c r="U3" s="65">
        <f>IF(MIN(U5:U44)=0,"",MIN(U5:U44))</f>
        <v>54.44</v>
      </c>
      <c r="V3" s="14" t="str">
        <f>IF(U3="","",VLOOKUP(1000,V$5:$AG$45,12,FALSE))</f>
        <v>Choi Wing Pong</v>
      </c>
      <c r="W3" s="66">
        <f>IF(MIN(W5:W44)=0,"",MIN(W5:W44))</f>
        <v>71.91</v>
      </c>
      <c r="X3" s="15" t="str">
        <f>IF(W3="","",VLOOKUP(1000,X$5:$AG$45,10,FALSE))</f>
        <v>Stanley Chan</v>
      </c>
      <c r="Y3" s="65" t="str">
        <f>IF(MIN(Y5:Y44)=0,"",MIN(Y5:Y44))</f>
        <v/>
      </c>
      <c r="Z3" s="14" t="str">
        <f>IF(Y3="","",VLOOKUP(1000,Z$5:$AG$45,8,FALSE))</f>
        <v/>
      </c>
      <c r="AA3" s="66" t="str">
        <f>IF(MIN(AA5:AA44)=0,"",MIN(AA5:AA44))</f>
        <v/>
      </c>
      <c r="AB3" s="15" t="str">
        <f>IF(AA3="","",VLOOKUP(1000,AB$5:$AG$45,6,FALSE))</f>
        <v/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53</v>
      </c>
      <c r="C5" s="116" t="s">
        <v>56</v>
      </c>
      <c r="D5" s="116"/>
      <c r="E5" s="106">
        <f t="shared" ref="E5:E44" si="0">IF(B5="","",VLOOKUP(F5,L$48:N$87,3,FALSE))</f>
        <v>13</v>
      </c>
      <c r="F5" s="107">
        <f>IF(H5&gt;0,IF(H5&lt;15,IF(H5&lt;4,(I5-J5)/H5,(I5-K5-J5)/(H5-1)),(I5-K5-L5-J5)/(H5-2)),"")</f>
        <v>271.14852350938554</v>
      </c>
      <c r="G5" s="137">
        <f>IF(H5&gt;0,IF(H5&lt;15,IF(H5&lt;4,I5-J5,I5-K5-J5),I5-K5-L5-J5),"")</f>
        <v>1355.7426175469277</v>
      </c>
      <c r="H5" s="114">
        <f t="shared" ref="H5:H44" si="1">COUNT(P48:AI48)</f>
        <v>6</v>
      </c>
      <c r="I5" s="109">
        <f t="shared" ref="I5:I44" si="2">SUM(P48:AI48)</f>
        <v>1355.7426175469277</v>
      </c>
      <c r="J5" s="118">
        <v>0</v>
      </c>
      <c r="K5" s="127">
        <f>IF(H5&gt;3,MIN(P48:AI48),0)</f>
        <v>0</v>
      </c>
      <c r="L5" s="128">
        <f>IF(H5&gt;14,SMALL(P48:AI48, 2),0)</f>
        <v>0</v>
      </c>
      <c r="M5" s="129">
        <v>66.739999999999995</v>
      </c>
      <c r="N5" s="130">
        <f>IF(ISTEXT(M5),0,IF(ISERROR(M$3/M5*1000),"",M$3/M5*1000))</f>
        <v>778.69343721905909</v>
      </c>
      <c r="O5" s="131">
        <v>91.5</v>
      </c>
      <c r="P5" s="130">
        <f t="shared" ref="P5:P44" si="3">IF(ISTEXT(O5),0,IF(ISERROR(O$3/O5*1000),"",O$3/O5*1000))</f>
        <v>577.04918032786873</v>
      </c>
      <c r="Q5" s="119" t="s">
        <v>61</v>
      </c>
      <c r="R5" s="130">
        <f t="shared" ref="R5:R44" si="4">IF(ISTEXT(Q5),0,IF(ISERROR(Q$3/Q5*1000),"",Q$3/Q5*1000))</f>
        <v>0</v>
      </c>
      <c r="S5" s="119" t="s">
        <v>62</v>
      </c>
      <c r="T5" s="130">
        <f t="shared" ref="T5:T44" si="5">IF(ISTEXT(S5),0,IF(ISERROR(S$3/S5*1000),"",S$3/S5*1000))</f>
        <v>0</v>
      </c>
      <c r="U5" s="119" t="s">
        <v>62</v>
      </c>
      <c r="V5" s="130">
        <f t="shared" ref="V5:V44" si="6">IF(ISTEXT(U5),0,IF(ISERROR(U$3/U5*1000),"",U$3/U5*1000))</f>
        <v>0</v>
      </c>
      <c r="W5" s="119" t="s">
        <v>62</v>
      </c>
      <c r="X5" s="130">
        <f t="shared" ref="X5:X44" si="7">IF(ISTEXT(W5),0,IF(ISERROR(W$3/W5*1000),"",W$3/W5*1000))</f>
        <v>0</v>
      </c>
      <c r="Y5" s="131"/>
      <c r="Z5" s="130" t="str">
        <f t="shared" ref="Z5:Z44" si="8">IF(ISTEXT(Y5),0,IF(ISERROR(Y$3/Y5*1000),"",Y$3/Y5*1000))</f>
        <v/>
      </c>
      <c r="AA5" s="119"/>
      <c r="AB5" s="130" t="str">
        <f t="shared" ref="AB5:AB44" si="9">IF(ISTEXT(AA5),0,IF(ISERROR(AA$3/AA5*1000),"",AA$3/AA5*1000))</f>
        <v/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Ho Kwok Wai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Ho Kwok Wai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65</v>
      </c>
      <c r="C6" s="116" t="s">
        <v>69</v>
      </c>
      <c r="D6" s="116"/>
      <c r="E6" s="22">
        <f t="shared" si="0"/>
        <v>6</v>
      </c>
      <c r="F6" s="23">
        <f t="shared" ref="F6:F44" si="24">IF(H6&gt;0,IF(H6&lt;15,IF(H6&lt;4,(I6-J6)/H6,(I6-K6-J6)/(H6-1)),(I6-K6-L6-J6)/(H6-2)),"")</f>
        <v>810.16053372008992</v>
      </c>
      <c r="G6" s="138">
        <f t="shared" ref="G6:G44" si="25">IF(H6&gt;0,IF(H6&lt;15,IF(H6&lt;4,I6-J6,I6-K6-J6),I6-K6-L6-J6),"")</f>
        <v>4050.8026686004496</v>
      </c>
      <c r="H6" s="28">
        <f t="shared" si="1"/>
        <v>6</v>
      </c>
      <c r="I6" s="24">
        <f t="shared" si="2"/>
        <v>4756.6290980449694</v>
      </c>
      <c r="J6" s="118">
        <v>0</v>
      </c>
      <c r="K6" s="132">
        <f t="shared" ref="K6:K44" si="26">IF(H6&gt;3,MIN(P49:AI49),0)</f>
        <v>705.82642944451993</v>
      </c>
      <c r="L6" s="133">
        <f t="shared" ref="L6:L44" si="27">IF(H6&gt;14,SMALL(P49:AI49, 2),0)</f>
        <v>0</v>
      </c>
      <c r="M6" s="120">
        <v>73.63</v>
      </c>
      <c r="N6" s="134">
        <f t="shared" ref="N6:N44" si="28">IF(ISTEXT(M6),0,IF(ISERROR(M$3/M6*1000),"",M$3/M6*1000))</f>
        <v>705.82642944451993</v>
      </c>
      <c r="O6" s="120">
        <v>68.569999999999993</v>
      </c>
      <c r="P6" s="134">
        <f t="shared" si="3"/>
        <v>770.01604200087502</v>
      </c>
      <c r="Q6" s="120">
        <v>73.739999999999995</v>
      </c>
      <c r="R6" s="134">
        <f t="shared" si="4"/>
        <v>745.99945755356657</v>
      </c>
      <c r="S6" s="120">
        <v>66.61</v>
      </c>
      <c r="T6" s="134">
        <f t="shared" si="5"/>
        <v>821.94865635790427</v>
      </c>
      <c r="U6" s="120">
        <v>72.37</v>
      </c>
      <c r="V6" s="134">
        <f t="shared" si="6"/>
        <v>752.24540555478779</v>
      </c>
      <c r="W6" s="120">
        <v>74.86</v>
      </c>
      <c r="X6" s="134">
        <f t="shared" si="7"/>
        <v>960.59310713331547</v>
      </c>
      <c r="Y6" s="120"/>
      <c r="Z6" s="134" t="str">
        <f t="shared" si="8"/>
        <v/>
      </c>
      <c r="AA6" s="120"/>
      <c r="AB6" s="134" t="str">
        <f t="shared" si="9"/>
        <v/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Philip Leung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Philip Leung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58</v>
      </c>
      <c r="C7" s="116" t="s">
        <v>71</v>
      </c>
      <c r="D7" s="116"/>
      <c r="E7" s="106">
        <f t="shared" si="0"/>
        <v>10</v>
      </c>
      <c r="F7" s="107">
        <f t="shared" si="24"/>
        <v>745.48107377713893</v>
      </c>
      <c r="G7" s="137">
        <f t="shared" si="25"/>
        <v>3727.4053688856948</v>
      </c>
      <c r="H7" s="108">
        <f t="shared" si="1"/>
        <v>6</v>
      </c>
      <c r="I7" s="109">
        <f t="shared" si="2"/>
        <v>3727.4053688856948</v>
      </c>
      <c r="J7" s="118">
        <v>0</v>
      </c>
      <c r="K7" s="127">
        <f t="shared" si="26"/>
        <v>0</v>
      </c>
      <c r="L7" s="128">
        <f t="shared" si="27"/>
        <v>0</v>
      </c>
      <c r="M7" s="120">
        <v>69.540000000000006</v>
      </c>
      <c r="N7" s="135">
        <f t="shared" si="28"/>
        <v>747.33966062697721</v>
      </c>
      <c r="O7" s="120">
        <v>62.97</v>
      </c>
      <c r="P7" s="135">
        <f t="shared" si="3"/>
        <v>838.49452120057163</v>
      </c>
      <c r="Q7" s="120">
        <v>85.41</v>
      </c>
      <c r="R7" s="135">
        <f t="shared" si="4"/>
        <v>644.06978105608243</v>
      </c>
      <c r="S7" s="120">
        <v>71.819999999999993</v>
      </c>
      <c r="T7" s="135">
        <f t="shared" si="5"/>
        <v>762.32247284878872</v>
      </c>
      <c r="U7" s="120">
        <v>74.05</v>
      </c>
      <c r="V7" s="135">
        <f t="shared" si="6"/>
        <v>735.17893315327478</v>
      </c>
      <c r="W7" s="120" t="s">
        <v>62</v>
      </c>
      <c r="X7" s="135">
        <f t="shared" si="7"/>
        <v>0</v>
      </c>
      <c r="Y7" s="120"/>
      <c r="Z7" s="135" t="str">
        <f t="shared" si="8"/>
        <v/>
      </c>
      <c r="AA7" s="120"/>
      <c r="AB7" s="135" t="str">
        <f t="shared" si="9"/>
        <v/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Darren Connelly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Darren Connelly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44</v>
      </c>
      <c r="C8" s="116" t="s">
        <v>67</v>
      </c>
      <c r="D8" s="116"/>
      <c r="E8" s="22">
        <f t="shared" si="0"/>
        <v>1</v>
      </c>
      <c r="F8" s="23">
        <f t="shared" si="24"/>
        <v>889.80167689682969</v>
      </c>
      <c r="G8" s="138">
        <f t="shared" si="25"/>
        <v>4449.0083844841483</v>
      </c>
      <c r="H8" s="28">
        <f t="shared" si="1"/>
        <v>6</v>
      </c>
      <c r="I8" s="24">
        <f t="shared" si="2"/>
        <v>5194.5255269314302</v>
      </c>
      <c r="J8" s="118">
        <v>0</v>
      </c>
      <c r="K8" s="132">
        <f t="shared" si="26"/>
        <v>745.51714244728157</v>
      </c>
      <c r="L8" s="133">
        <f t="shared" si="27"/>
        <v>0</v>
      </c>
      <c r="M8" s="120">
        <v>69.709999999999994</v>
      </c>
      <c r="N8" s="134">
        <f t="shared" si="28"/>
        <v>745.51714244728157</v>
      </c>
      <c r="O8" s="120">
        <v>53.75</v>
      </c>
      <c r="P8" s="134">
        <f t="shared" si="3"/>
        <v>982.32558139534876</v>
      </c>
      <c r="Q8" s="120">
        <v>58.98</v>
      </c>
      <c r="R8" s="134">
        <f t="shared" si="4"/>
        <v>932.689047134622</v>
      </c>
      <c r="S8" s="120">
        <v>63.27</v>
      </c>
      <c r="T8" s="134">
        <f t="shared" si="5"/>
        <v>865.33902323376003</v>
      </c>
      <c r="U8" s="120">
        <v>69.58</v>
      </c>
      <c r="V8" s="134">
        <f t="shared" si="6"/>
        <v>782.40873814314455</v>
      </c>
      <c r="W8" s="120">
        <v>81.14</v>
      </c>
      <c r="X8" s="134">
        <f t="shared" si="7"/>
        <v>886.24599457727379</v>
      </c>
      <c r="Y8" s="120"/>
      <c r="Z8" s="134" t="str">
        <f t="shared" si="8"/>
        <v/>
      </c>
      <c r="AA8" s="120"/>
      <c r="AB8" s="134" t="str">
        <f t="shared" si="9"/>
        <v/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CM Cheng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CM Cheng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48</v>
      </c>
      <c r="C9" s="116" t="s">
        <v>50</v>
      </c>
      <c r="D9" s="116"/>
      <c r="E9" s="106">
        <f t="shared" si="0"/>
        <v>7</v>
      </c>
      <c r="F9" s="107">
        <f t="shared" si="24"/>
        <v>794.81786276835919</v>
      </c>
      <c r="G9" s="137">
        <f t="shared" si="25"/>
        <v>3974.089313841796</v>
      </c>
      <c r="H9" s="108">
        <f t="shared" si="1"/>
        <v>6</v>
      </c>
      <c r="I9" s="109">
        <f t="shared" si="2"/>
        <v>3974.089313841796</v>
      </c>
      <c r="J9" s="118">
        <v>0</v>
      </c>
      <c r="K9" s="127">
        <f t="shared" si="26"/>
        <v>0</v>
      </c>
      <c r="L9" s="128">
        <f t="shared" si="27"/>
        <v>0</v>
      </c>
      <c r="M9" s="120">
        <v>72.569999999999993</v>
      </c>
      <c r="N9" s="135">
        <f t="shared" si="28"/>
        <v>716.13614441229163</v>
      </c>
      <c r="O9" s="120">
        <v>52.8</v>
      </c>
      <c r="P9" s="135">
        <f t="shared" si="3"/>
        <v>1000</v>
      </c>
      <c r="Q9" s="120">
        <v>76.34</v>
      </c>
      <c r="R9" s="135">
        <f t="shared" si="4"/>
        <v>720.59208802724652</v>
      </c>
      <c r="S9" s="120">
        <v>73.44</v>
      </c>
      <c r="T9" s="135">
        <f t="shared" si="5"/>
        <v>745.50653594771245</v>
      </c>
      <c r="U9" s="120">
        <v>68.75</v>
      </c>
      <c r="V9" s="135">
        <f t="shared" si="6"/>
        <v>791.85454545454536</v>
      </c>
      <c r="W9" s="120" t="s">
        <v>61</v>
      </c>
      <c r="X9" s="135">
        <f t="shared" si="7"/>
        <v>0</v>
      </c>
      <c r="Y9" s="120"/>
      <c r="Z9" s="135" t="str">
        <f t="shared" si="8"/>
        <v/>
      </c>
      <c r="AA9" s="120"/>
      <c r="AB9" s="135" t="str">
        <f t="shared" si="9"/>
        <v/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Li Man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Li Man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42</v>
      </c>
      <c r="C10" s="116" t="s">
        <v>38</v>
      </c>
      <c r="D10" s="116"/>
      <c r="E10" s="22">
        <f t="shared" si="0"/>
        <v>12</v>
      </c>
      <c r="F10" s="23">
        <f t="shared" si="24"/>
        <v>498.95799102162346</v>
      </c>
      <c r="G10" s="138">
        <f t="shared" si="25"/>
        <v>2494.7899551081173</v>
      </c>
      <c r="H10" s="28">
        <f t="shared" si="1"/>
        <v>6</v>
      </c>
      <c r="I10" s="24">
        <f t="shared" si="2"/>
        <v>2494.7899551081173</v>
      </c>
      <c r="J10" s="118">
        <v>0</v>
      </c>
      <c r="K10" s="132">
        <f t="shared" si="26"/>
        <v>0</v>
      </c>
      <c r="L10" s="133">
        <f t="shared" si="27"/>
        <v>0</v>
      </c>
      <c r="M10" s="120">
        <v>59.58</v>
      </c>
      <c r="N10" s="134">
        <f t="shared" si="28"/>
        <v>872.27257468949313</v>
      </c>
      <c r="O10" s="120">
        <v>60.1</v>
      </c>
      <c r="P10" s="134">
        <f t="shared" si="3"/>
        <v>878.53577371048243</v>
      </c>
      <c r="Q10" s="120">
        <v>73.94</v>
      </c>
      <c r="R10" s="134">
        <f t="shared" si="4"/>
        <v>743.98160670814173</v>
      </c>
      <c r="S10" s="120" t="s">
        <v>62</v>
      </c>
      <c r="T10" s="134">
        <f t="shared" si="5"/>
        <v>0</v>
      </c>
      <c r="U10" s="120" t="s">
        <v>62</v>
      </c>
      <c r="V10" s="134">
        <f t="shared" si="6"/>
        <v>0</v>
      </c>
      <c r="W10" s="120" t="s">
        <v>62</v>
      </c>
      <c r="X10" s="134">
        <f t="shared" si="7"/>
        <v>0</v>
      </c>
      <c r="Y10" s="120"/>
      <c r="Z10" s="134" t="str">
        <f t="shared" si="8"/>
        <v/>
      </c>
      <c r="AA10" s="120"/>
      <c r="AB10" s="134" t="str">
        <f t="shared" si="9"/>
        <v/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Sunny Tse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Sunny Tse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33</v>
      </c>
      <c r="C11" s="116" t="s">
        <v>56</v>
      </c>
      <c r="D11" s="116"/>
      <c r="E11" s="22">
        <f t="shared" si="0"/>
        <v>2</v>
      </c>
      <c r="F11" s="23">
        <f t="shared" si="24"/>
        <v>887.24602917644791</v>
      </c>
      <c r="G11" s="138">
        <f t="shared" si="25"/>
        <v>4436.2301458822394</v>
      </c>
      <c r="H11" s="28">
        <f t="shared" si="1"/>
        <v>6</v>
      </c>
      <c r="I11" s="24">
        <f t="shared" si="2"/>
        <v>5070.6437083317842</v>
      </c>
      <c r="J11" s="118">
        <v>0</v>
      </c>
      <c r="K11" s="132">
        <f t="shared" si="26"/>
        <v>634.41356244954454</v>
      </c>
      <c r="L11" s="133">
        <f t="shared" si="27"/>
        <v>0</v>
      </c>
      <c r="M11" s="120">
        <v>51.97</v>
      </c>
      <c r="N11" s="134">
        <f t="shared" si="28"/>
        <v>1000</v>
      </c>
      <c r="O11" s="120">
        <v>69.58</v>
      </c>
      <c r="P11" s="134">
        <f t="shared" si="3"/>
        <v>758.83874676631217</v>
      </c>
      <c r="Q11" s="120">
        <v>86.71</v>
      </c>
      <c r="R11" s="134">
        <f t="shared" si="4"/>
        <v>634.41356244954454</v>
      </c>
      <c r="S11" s="120">
        <v>65.209999999999994</v>
      </c>
      <c r="T11" s="134">
        <f t="shared" si="5"/>
        <v>839.59515411746679</v>
      </c>
      <c r="U11" s="120">
        <v>64.98</v>
      </c>
      <c r="V11" s="134">
        <f t="shared" si="6"/>
        <v>837.79624499846091</v>
      </c>
      <c r="W11" s="120">
        <v>71.91</v>
      </c>
      <c r="X11" s="134">
        <f t="shared" si="7"/>
        <v>1000</v>
      </c>
      <c r="Y11" s="120"/>
      <c r="Z11" s="134" t="str">
        <f t="shared" si="8"/>
        <v/>
      </c>
      <c r="AA11" s="120"/>
      <c r="AB11" s="134" t="str">
        <f t="shared" si="9"/>
        <v/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Stanley Chan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Stanley Chan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37</v>
      </c>
      <c r="C12" s="116" t="s">
        <v>68</v>
      </c>
      <c r="D12" s="116"/>
      <c r="E12" s="22">
        <f t="shared" si="0"/>
        <v>4</v>
      </c>
      <c r="F12" s="23">
        <f t="shared" si="24"/>
        <v>843.55678022577797</v>
      </c>
      <c r="G12" s="138">
        <f t="shared" si="25"/>
        <v>4217.7839011288897</v>
      </c>
      <c r="H12" s="28">
        <f t="shared" si="1"/>
        <v>6</v>
      </c>
      <c r="I12" s="24">
        <f t="shared" si="2"/>
        <v>4217.7839011288897</v>
      </c>
      <c r="J12" s="118">
        <v>0</v>
      </c>
      <c r="K12" s="132">
        <f t="shared" si="26"/>
        <v>0</v>
      </c>
      <c r="L12" s="133">
        <f t="shared" si="27"/>
        <v>0</v>
      </c>
      <c r="M12" s="120">
        <v>87.31</v>
      </c>
      <c r="N12" s="134">
        <f t="shared" si="28"/>
        <v>595.23536822815254</v>
      </c>
      <c r="O12" s="120">
        <v>54.21</v>
      </c>
      <c r="P12" s="134">
        <f t="shared" si="3"/>
        <v>973.99003873824006</v>
      </c>
      <c r="Q12" s="120">
        <v>55.01</v>
      </c>
      <c r="R12" s="134">
        <f t="shared" si="4"/>
        <v>1000</v>
      </c>
      <c r="S12" s="120">
        <v>54.75</v>
      </c>
      <c r="T12" s="134">
        <f t="shared" si="5"/>
        <v>1000</v>
      </c>
      <c r="U12" s="120">
        <v>83.94</v>
      </c>
      <c r="V12" s="134">
        <f t="shared" si="6"/>
        <v>648.55849416249703</v>
      </c>
      <c r="W12" s="120" t="s">
        <v>61</v>
      </c>
      <c r="X12" s="134">
        <f t="shared" si="7"/>
        <v>0</v>
      </c>
      <c r="Y12" s="120"/>
      <c r="Z12" s="134" t="str">
        <f t="shared" si="8"/>
        <v/>
      </c>
      <c r="AA12" s="120"/>
      <c r="AB12" s="134" t="str">
        <f t="shared" si="9"/>
        <v/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Lee Chun Man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Lee Chun Man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32</v>
      </c>
      <c r="C13" s="116" t="s">
        <v>60</v>
      </c>
      <c r="D13" s="116"/>
      <c r="E13" s="106">
        <f t="shared" si="0"/>
        <v>5</v>
      </c>
      <c r="F13" s="107">
        <f t="shared" si="24"/>
        <v>817.42799806297512</v>
      </c>
      <c r="G13" s="137">
        <f t="shared" si="25"/>
        <v>4087.1399903148754</v>
      </c>
      <c r="H13" s="108">
        <f t="shared" si="1"/>
        <v>6</v>
      </c>
      <c r="I13" s="109">
        <f t="shared" si="2"/>
        <v>4087.1399903148754</v>
      </c>
      <c r="J13" s="118">
        <v>0</v>
      </c>
      <c r="K13" s="127">
        <f t="shared" si="26"/>
        <v>0</v>
      </c>
      <c r="L13" s="128">
        <f t="shared" si="27"/>
        <v>0</v>
      </c>
      <c r="M13" s="120">
        <v>67.22</v>
      </c>
      <c r="N13" s="135">
        <f t="shared" si="28"/>
        <v>773.13299613210347</v>
      </c>
      <c r="O13" s="120">
        <v>69.040000000000006</v>
      </c>
      <c r="P13" s="135">
        <f t="shared" si="3"/>
        <v>764.77404403244486</v>
      </c>
      <c r="Q13" s="120">
        <v>68.67</v>
      </c>
      <c r="R13" s="135">
        <f t="shared" si="4"/>
        <v>801.07761759137895</v>
      </c>
      <c r="S13" s="120">
        <v>62.54</v>
      </c>
      <c r="T13" s="135">
        <f t="shared" si="5"/>
        <v>875.43971858010866</v>
      </c>
      <c r="U13" s="120">
        <v>62.38</v>
      </c>
      <c r="V13" s="135">
        <f t="shared" si="6"/>
        <v>872.71561397883931</v>
      </c>
      <c r="W13" s="120" t="s">
        <v>61</v>
      </c>
      <c r="X13" s="135">
        <f t="shared" si="7"/>
        <v>0</v>
      </c>
      <c r="Y13" s="120"/>
      <c r="Z13" s="135" t="str">
        <f t="shared" si="8"/>
        <v/>
      </c>
      <c r="AA13" s="120"/>
      <c r="AB13" s="135" t="str">
        <f t="shared" si="9"/>
        <v/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Wing Wong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Wing Wong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41</v>
      </c>
      <c r="C14" s="116" t="s">
        <v>70</v>
      </c>
      <c r="D14" s="116"/>
      <c r="E14" s="22">
        <f t="shared" si="0"/>
        <v>3</v>
      </c>
      <c r="F14" s="23">
        <f t="shared" si="24"/>
        <v>851.00413139287571</v>
      </c>
      <c r="G14" s="138">
        <f t="shared" si="25"/>
        <v>4255.0206569643788</v>
      </c>
      <c r="H14" s="28">
        <f t="shared" si="1"/>
        <v>6</v>
      </c>
      <c r="I14" s="24">
        <f t="shared" si="2"/>
        <v>4903.5018957970169</v>
      </c>
      <c r="J14" s="118">
        <v>0</v>
      </c>
      <c r="K14" s="132">
        <f t="shared" si="26"/>
        <v>648.48123883263838</v>
      </c>
      <c r="L14" s="133">
        <f t="shared" si="27"/>
        <v>0</v>
      </c>
      <c r="M14" s="120">
        <v>65.13</v>
      </c>
      <c r="N14" s="134">
        <f t="shared" si="28"/>
        <v>797.94257638569024</v>
      </c>
      <c r="O14" s="120">
        <v>55.41</v>
      </c>
      <c r="P14" s="134">
        <f t="shared" si="3"/>
        <v>952.89658906334591</v>
      </c>
      <c r="Q14" s="120">
        <v>75.5</v>
      </c>
      <c r="R14" s="134">
        <f t="shared" si="4"/>
        <v>728.60927152317879</v>
      </c>
      <c r="S14" s="120">
        <v>59.85</v>
      </c>
      <c r="T14" s="134">
        <f t="shared" si="5"/>
        <v>914.7869674185464</v>
      </c>
      <c r="U14" s="120">
        <v>83.95</v>
      </c>
      <c r="V14" s="134">
        <f t="shared" si="6"/>
        <v>648.48123883263838</v>
      </c>
      <c r="W14" s="120">
        <v>83.54</v>
      </c>
      <c r="X14" s="134">
        <f t="shared" si="7"/>
        <v>860.78525257361741</v>
      </c>
      <c r="Y14" s="120"/>
      <c r="Z14" s="134" t="str">
        <f t="shared" si="8"/>
        <v/>
      </c>
      <c r="AA14" s="120"/>
      <c r="AB14" s="134" t="str">
        <f t="shared" si="9"/>
        <v/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Leung Chi Sang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Leung Chi Sang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49</v>
      </c>
      <c r="C15" s="116" t="s">
        <v>56</v>
      </c>
      <c r="D15" s="116"/>
      <c r="E15" s="22">
        <f t="shared" si="0"/>
        <v>9</v>
      </c>
      <c r="F15" s="23">
        <f t="shared" si="24"/>
        <v>751.11399255519973</v>
      </c>
      <c r="G15" s="138">
        <f t="shared" si="25"/>
        <v>3755.5699627759986</v>
      </c>
      <c r="H15" s="28">
        <f t="shared" si="1"/>
        <v>6</v>
      </c>
      <c r="I15" s="24">
        <f t="shared" si="2"/>
        <v>3755.5699627759986</v>
      </c>
      <c r="J15" s="118">
        <v>0</v>
      </c>
      <c r="K15" s="132">
        <f t="shared" si="26"/>
        <v>0</v>
      </c>
      <c r="L15" s="133">
        <f t="shared" si="27"/>
        <v>0</v>
      </c>
      <c r="M15" s="120">
        <v>68.17</v>
      </c>
      <c r="N15" s="134">
        <f t="shared" si="28"/>
        <v>762.35880886020232</v>
      </c>
      <c r="O15" s="120">
        <v>71.94</v>
      </c>
      <c r="P15" s="134">
        <f t="shared" si="3"/>
        <v>733.94495412844026</v>
      </c>
      <c r="Q15" s="120">
        <v>78.97</v>
      </c>
      <c r="R15" s="134">
        <f t="shared" si="4"/>
        <v>696.59364315562868</v>
      </c>
      <c r="S15" s="120">
        <v>82.47</v>
      </c>
      <c r="T15" s="134">
        <f t="shared" si="5"/>
        <v>663.87777373590393</v>
      </c>
      <c r="U15" s="120">
        <v>60.57</v>
      </c>
      <c r="V15" s="134">
        <f t="shared" si="6"/>
        <v>898.79478289582289</v>
      </c>
      <c r="W15" s="120" t="s">
        <v>62</v>
      </c>
      <c r="X15" s="134">
        <f t="shared" si="7"/>
        <v>0</v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>Leung Chi Wa</v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Leung Chi Wa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 t="s">
        <v>54</v>
      </c>
      <c r="C16" s="116" t="s">
        <v>55</v>
      </c>
      <c r="D16" s="116"/>
      <c r="E16" s="22">
        <f t="shared" si="0"/>
        <v>8</v>
      </c>
      <c r="F16" s="23">
        <f t="shared" si="24"/>
        <v>765.63132186801568</v>
      </c>
      <c r="G16" s="138">
        <f t="shared" si="25"/>
        <v>3828.1566093400784</v>
      </c>
      <c r="H16" s="28">
        <f t="shared" si="1"/>
        <v>6</v>
      </c>
      <c r="I16" s="24">
        <f t="shared" si="2"/>
        <v>4393.2304043653648</v>
      </c>
      <c r="J16" s="118">
        <v>0</v>
      </c>
      <c r="K16" s="132">
        <f t="shared" si="26"/>
        <v>565.07379502528647</v>
      </c>
      <c r="L16" s="133">
        <f t="shared" si="27"/>
        <v>0</v>
      </c>
      <c r="M16" s="120">
        <v>64.42</v>
      </c>
      <c r="N16" s="134">
        <f t="shared" si="28"/>
        <v>806.73703818689842</v>
      </c>
      <c r="O16" s="120">
        <v>83.37</v>
      </c>
      <c r="P16" s="134">
        <f t="shared" si="3"/>
        <v>633.32133861101102</v>
      </c>
      <c r="Q16" s="120">
        <v>76.94</v>
      </c>
      <c r="R16" s="134">
        <f t="shared" si="4"/>
        <v>714.97270600467903</v>
      </c>
      <c r="S16" s="120">
        <v>96.89</v>
      </c>
      <c r="T16" s="134">
        <f t="shared" si="5"/>
        <v>565.07379502528647</v>
      </c>
      <c r="U16" s="120">
        <v>54.44</v>
      </c>
      <c r="V16" s="134">
        <f t="shared" si="6"/>
        <v>1000</v>
      </c>
      <c r="W16" s="120">
        <v>106.83</v>
      </c>
      <c r="X16" s="134">
        <f t="shared" si="7"/>
        <v>673.12552653748946</v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>Choi Wing Pong</v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>Choi Wing Pong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 t="s">
        <v>66</v>
      </c>
      <c r="C17" s="116" t="s">
        <v>59</v>
      </c>
      <c r="D17" s="116"/>
      <c r="E17" s="22">
        <f t="shared" si="0"/>
        <v>11</v>
      </c>
      <c r="F17" s="23">
        <f t="shared" si="24"/>
        <v>553.67244917218397</v>
      </c>
      <c r="G17" s="138">
        <f t="shared" si="25"/>
        <v>2768.3622458609198</v>
      </c>
      <c r="H17" s="28">
        <f t="shared" si="1"/>
        <v>6</v>
      </c>
      <c r="I17" s="24">
        <f t="shared" si="2"/>
        <v>2768.3622458609198</v>
      </c>
      <c r="J17" s="118">
        <v>0</v>
      </c>
      <c r="K17" s="132">
        <f t="shared" si="26"/>
        <v>0</v>
      </c>
      <c r="L17" s="133">
        <f t="shared" si="27"/>
        <v>0</v>
      </c>
      <c r="M17" s="120">
        <v>78.67</v>
      </c>
      <c r="N17" s="134">
        <f t="shared" si="28"/>
        <v>660.60760137282318</v>
      </c>
      <c r="O17" s="120">
        <v>93.94</v>
      </c>
      <c r="P17" s="134">
        <f t="shared" si="3"/>
        <v>562.0608899297423</v>
      </c>
      <c r="Q17" s="120">
        <v>71.239999999999995</v>
      </c>
      <c r="R17" s="134">
        <f t="shared" si="4"/>
        <v>772.17855137563174</v>
      </c>
      <c r="S17" s="120" t="s">
        <v>61</v>
      </c>
      <c r="T17" s="134">
        <f t="shared" si="5"/>
        <v>0</v>
      </c>
      <c r="U17" s="120">
        <v>70.38</v>
      </c>
      <c r="V17" s="134">
        <f t="shared" si="6"/>
        <v>773.51520318272242</v>
      </c>
      <c r="W17" s="120" t="s">
        <v>62</v>
      </c>
      <c r="X17" s="134">
        <f t="shared" si="7"/>
        <v>0</v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>Leung Kin Fung</v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>Leung Kin Fung</v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51.97</v>
      </c>
      <c r="C48" s="85" t="str">
        <f>IF(M$3="","",N$3)</f>
        <v>Stanley Chan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889.80167689682969</v>
      </c>
      <c r="M48" s="27" t="str">
        <f t="shared" ref="M48:M87" si="34">IF(L48=0,"",VLOOKUP(L48,F$5:AG$44,28,FALSE))</f>
        <v>CM Cheng</v>
      </c>
      <c r="N48" s="84">
        <v>1</v>
      </c>
      <c r="O48" s="23"/>
      <c r="P48" s="32">
        <f t="shared" ref="P48:P87" si="35">N5</f>
        <v>778.69343721905909</v>
      </c>
      <c r="Q48" s="32">
        <f t="shared" ref="Q48:Q87" si="36">P5</f>
        <v>577.04918032786873</v>
      </c>
      <c r="R48" s="32">
        <f t="shared" ref="R48:R87" si="37">R5</f>
        <v>0</v>
      </c>
      <c r="S48" s="32">
        <f t="shared" ref="S48:S87" si="38">T5</f>
        <v>0</v>
      </c>
      <c r="T48" s="32">
        <f t="shared" ref="T48:T87" si="39">V5</f>
        <v>0</v>
      </c>
      <c r="U48" s="32">
        <f t="shared" ref="U48:U87" si="40">X5</f>
        <v>0</v>
      </c>
      <c r="V48" s="32" t="str">
        <f t="shared" ref="V48:V87" si="41">Z5</f>
        <v/>
      </c>
      <c r="W48" s="32" t="str">
        <f t="shared" ref="W48:W87" si="42">AB5</f>
        <v/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Ho Kwok Wai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52.8</v>
      </c>
      <c r="C49" s="91" t="str">
        <f>IF(O$3="","",P$3)</f>
        <v>Li Man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887.24602917644791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765.63132186801568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887.24602917644791</v>
      </c>
      <c r="M49" s="27" t="str">
        <f t="shared" si="34"/>
        <v>Stanley Chan</v>
      </c>
      <c r="N49" s="84">
        <f t="shared" ref="N49:N87" si="60">N48+1</f>
        <v>2</v>
      </c>
      <c r="O49" s="23"/>
      <c r="P49" s="32">
        <f t="shared" si="35"/>
        <v>705.82642944451993</v>
      </c>
      <c r="Q49" s="32">
        <f t="shared" si="36"/>
        <v>770.01604200087502</v>
      </c>
      <c r="R49" s="32">
        <f t="shared" si="37"/>
        <v>745.99945755356657</v>
      </c>
      <c r="S49" s="32">
        <f t="shared" si="38"/>
        <v>821.94865635790427</v>
      </c>
      <c r="T49" s="32">
        <f t="shared" si="39"/>
        <v>752.24540555478779</v>
      </c>
      <c r="U49" s="32">
        <f t="shared" si="40"/>
        <v>960.59310713331547</v>
      </c>
      <c r="V49" s="32" t="str">
        <f t="shared" si="41"/>
        <v/>
      </c>
      <c r="W49" s="32" t="str">
        <f t="shared" si="42"/>
        <v/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Philip Leung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55.01</v>
      </c>
      <c r="C50" s="91" t="str">
        <f>IF(Q$3="","",R$3)</f>
        <v>Lee Chun Man</v>
      </c>
      <c r="D50" s="11"/>
      <c r="E50" s="59"/>
      <c r="F50" s="86"/>
      <c r="G50" s="86"/>
      <c r="H50" s="84">
        <f t="shared" si="55"/>
        <v>3</v>
      </c>
      <c r="I50" s="87">
        <f t="shared" si="56"/>
        <v>851.00413139287571</v>
      </c>
      <c r="J50" s="88">
        <f t="shared" si="57"/>
        <v>765.63132186801568</v>
      </c>
      <c r="K50" s="88">
        <f t="shared" si="58"/>
        <v>0</v>
      </c>
      <c r="L50" s="89">
        <f t="shared" si="59"/>
        <v>851.00413139287571</v>
      </c>
      <c r="M50" s="27" t="str">
        <f t="shared" si="34"/>
        <v>Leung Chi Sang</v>
      </c>
      <c r="N50" s="84">
        <f t="shared" si="60"/>
        <v>3</v>
      </c>
      <c r="O50" s="23"/>
      <c r="P50" s="32">
        <f t="shared" si="35"/>
        <v>747.33966062697721</v>
      </c>
      <c r="Q50" s="32">
        <f t="shared" si="36"/>
        <v>838.49452120057163</v>
      </c>
      <c r="R50" s="32">
        <f t="shared" si="37"/>
        <v>644.06978105608243</v>
      </c>
      <c r="S50" s="32">
        <f t="shared" si="38"/>
        <v>762.32247284878872</v>
      </c>
      <c r="T50" s="32">
        <f t="shared" si="39"/>
        <v>735.17893315327478</v>
      </c>
      <c r="U50" s="32">
        <f t="shared" si="40"/>
        <v>0</v>
      </c>
      <c r="V50" s="32" t="str">
        <f t="shared" si="41"/>
        <v/>
      </c>
      <c r="W50" s="32" t="str">
        <f t="shared" si="42"/>
        <v/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Darren Connelly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54.75</v>
      </c>
      <c r="C51" s="91" t="str">
        <f>IF(S$3="","",T$3)</f>
        <v>Lee Chun Man</v>
      </c>
      <c r="D51" s="11"/>
      <c r="E51" s="59"/>
      <c r="F51" s="86"/>
      <c r="G51" s="86"/>
      <c r="H51" s="84">
        <f t="shared" si="55"/>
        <v>4</v>
      </c>
      <c r="I51" s="87">
        <f t="shared" si="56"/>
        <v>843.55678022577797</v>
      </c>
      <c r="J51" s="88">
        <f t="shared" si="57"/>
        <v>765.63132186801568</v>
      </c>
      <c r="K51" s="88">
        <f t="shared" si="58"/>
        <v>0</v>
      </c>
      <c r="L51" s="89">
        <f t="shared" si="59"/>
        <v>843.55678022577797</v>
      </c>
      <c r="M51" s="27" t="str">
        <f t="shared" si="34"/>
        <v>Lee Chun Man</v>
      </c>
      <c r="N51" s="84">
        <f t="shared" si="60"/>
        <v>4</v>
      </c>
      <c r="O51" s="23"/>
      <c r="P51" s="32">
        <f t="shared" si="35"/>
        <v>745.51714244728157</v>
      </c>
      <c r="Q51" s="32">
        <f t="shared" si="36"/>
        <v>982.32558139534876</v>
      </c>
      <c r="R51" s="32">
        <f t="shared" si="37"/>
        <v>932.689047134622</v>
      </c>
      <c r="S51" s="32">
        <f t="shared" si="38"/>
        <v>865.33902323376003</v>
      </c>
      <c r="T51" s="32">
        <f t="shared" si="39"/>
        <v>782.40873814314455</v>
      </c>
      <c r="U51" s="32">
        <f t="shared" si="40"/>
        <v>886.24599457727379</v>
      </c>
      <c r="V51" s="32" t="str">
        <f t="shared" si="41"/>
        <v/>
      </c>
      <c r="W51" s="32" t="str">
        <f t="shared" si="42"/>
        <v/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CM Cheng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54.44</v>
      </c>
      <c r="C52" s="91" t="str">
        <f>IF(U$3="","",V$3)</f>
        <v>Choi Wing Pong</v>
      </c>
      <c r="D52" s="11"/>
      <c r="E52" s="59"/>
      <c r="F52" s="86"/>
      <c r="G52" s="86"/>
      <c r="H52" s="84">
        <f t="shared" si="55"/>
        <v>5</v>
      </c>
      <c r="I52" s="87">
        <f t="shared" si="56"/>
        <v>817.42799806297512</v>
      </c>
      <c r="J52" s="88">
        <f t="shared" si="57"/>
        <v>765.63132186801568</v>
      </c>
      <c r="K52" s="88">
        <f t="shared" si="58"/>
        <v>0</v>
      </c>
      <c r="L52" s="89">
        <f t="shared" si="59"/>
        <v>817.42799806297512</v>
      </c>
      <c r="M52" s="27" t="str">
        <f t="shared" si="34"/>
        <v>Wing Wong</v>
      </c>
      <c r="N52" s="84">
        <f t="shared" si="60"/>
        <v>5</v>
      </c>
      <c r="O52" s="23"/>
      <c r="P52" s="32">
        <f t="shared" si="35"/>
        <v>716.13614441229163</v>
      </c>
      <c r="Q52" s="32">
        <f t="shared" si="36"/>
        <v>1000</v>
      </c>
      <c r="R52" s="32">
        <f t="shared" si="37"/>
        <v>720.59208802724652</v>
      </c>
      <c r="S52" s="32">
        <f t="shared" si="38"/>
        <v>745.50653594771245</v>
      </c>
      <c r="T52" s="32">
        <f t="shared" si="39"/>
        <v>791.85454545454536</v>
      </c>
      <c r="U52" s="32">
        <f t="shared" si="40"/>
        <v>0</v>
      </c>
      <c r="V52" s="32" t="str">
        <f t="shared" si="41"/>
        <v/>
      </c>
      <c r="W52" s="32" t="str">
        <f t="shared" si="42"/>
        <v/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Li Man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71.91</v>
      </c>
      <c r="C53" s="91" t="str">
        <f>IF(W$3="","",X$3)</f>
        <v>Stanley Chan</v>
      </c>
      <c r="D53" s="11"/>
      <c r="E53" s="59"/>
      <c r="F53" s="86"/>
      <c r="G53" s="86"/>
      <c r="H53" s="84">
        <f t="shared" si="55"/>
        <v>6</v>
      </c>
      <c r="I53" s="87">
        <f t="shared" si="56"/>
        <v>810.16053372008992</v>
      </c>
      <c r="J53" s="88">
        <f t="shared" si="57"/>
        <v>765.63132186801568</v>
      </c>
      <c r="K53" s="88">
        <f t="shared" si="58"/>
        <v>0</v>
      </c>
      <c r="L53" s="89">
        <f t="shared" si="59"/>
        <v>810.16053372008992</v>
      </c>
      <c r="M53" s="27" t="str">
        <f t="shared" si="34"/>
        <v>Philip Leung</v>
      </c>
      <c r="N53" s="84">
        <f t="shared" si="60"/>
        <v>6</v>
      </c>
      <c r="O53" s="23"/>
      <c r="P53" s="32">
        <f t="shared" si="35"/>
        <v>872.27257468949313</v>
      </c>
      <c r="Q53" s="32">
        <f t="shared" si="36"/>
        <v>878.53577371048243</v>
      </c>
      <c r="R53" s="32">
        <f t="shared" si="37"/>
        <v>743.98160670814173</v>
      </c>
      <c r="S53" s="32">
        <f t="shared" si="38"/>
        <v>0</v>
      </c>
      <c r="T53" s="32">
        <f t="shared" si="39"/>
        <v>0</v>
      </c>
      <c r="U53" s="32">
        <f t="shared" si="40"/>
        <v>0</v>
      </c>
      <c r="V53" s="32" t="str">
        <f t="shared" si="41"/>
        <v/>
      </c>
      <c r="W53" s="32" t="str">
        <f t="shared" si="42"/>
        <v/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Sunny Tse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 t="str">
        <f>Y$3</f>
        <v/>
      </c>
      <c r="C54" s="91" t="str">
        <f>IF(Y$3="","",Z$3)</f>
        <v/>
      </c>
      <c r="D54" s="11"/>
      <c r="E54" s="59"/>
      <c r="F54" s="86"/>
      <c r="G54" s="86"/>
      <c r="H54" s="84">
        <f t="shared" si="55"/>
        <v>7</v>
      </c>
      <c r="I54" s="87">
        <f t="shared" si="56"/>
        <v>794.81786276835919</v>
      </c>
      <c r="J54" s="88">
        <f t="shared" si="57"/>
        <v>765.63132186801568</v>
      </c>
      <c r="K54" s="88">
        <f t="shared" si="58"/>
        <v>0</v>
      </c>
      <c r="L54" s="89">
        <f t="shared" si="59"/>
        <v>794.81786276835919</v>
      </c>
      <c r="M54" s="27" t="str">
        <f t="shared" si="34"/>
        <v>Li Man</v>
      </c>
      <c r="N54" s="84">
        <f t="shared" si="60"/>
        <v>7</v>
      </c>
      <c r="O54" s="23"/>
      <c r="P54" s="32">
        <f t="shared" si="35"/>
        <v>1000</v>
      </c>
      <c r="Q54" s="32">
        <f t="shared" si="36"/>
        <v>758.83874676631217</v>
      </c>
      <c r="R54" s="32">
        <f t="shared" si="37"/>
        <v>634.41356244954454</v>
      </c>
      <c r="S54" s="32">
        <f t="shared" si="38"/>
        <v>839.59515411746679</v>
      </c>
      <c r="T54" s="32">
        <f t="shared" si="39"/>
        <v>837.79624499846091</v>
      </c>
      <c r="U54" s="32">
        <f t="shared" si="40"/>
        <v>1000</v>
      </c>
      <c r="V54" s="32" t="str">
        <f t="shared" si="41"/>
        <v/>
      </c>
      <c r="W54" s="32" t="str">
        <f t="shared" si="42"/>
        <v/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Stanley Chan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 t="str">
        <f>AA$3</f>
        <v/>
      </c>
      <c r="C55" s="91" t="str">
        <f>IF(AA$3="","",AB$3)</f>
        <v/>
      </c>
      <c r="D55" s="11"/>
      <c r="E55" s="59"/>
      <c r="F55" s="86"/>
      <c r="G55" s="86"/>
      <c r="H55" s="84">
        <f t="shared" si="55"/>
        <v>8</v>
      </c>
      <c r="I55" s="87">
        <f t="shared" si="56"/>
        <v>745.48107377713893</v>
      </c>
      <c r="J55" s="88">
        <f t="shared" si="57"/>
        <v>765.63132186801568</v>
      </c>
      <c r="K55" s="88">
        <f t="shared" si="58"/>
        <v>0</v>
      </c>
      <c r="L55" s="89">
        <f t="shared" si="59"/>
        <v>765.63132186801568</v>
      </c>
      <c r="M55" s="27" t="str">
        <f t="shared" si="34"/>
        <v>Choi Wing Pong</v>
      </c>
      <c r="N55" s="84">
        <f t="shared" si="60"/>
        <v>8</v>
      </c>
      <c r="O55" s="23"/>
      <c r="P55" s="32">
        <f t="shared" si="35"/>
        <v>595.23536822815254</v>
      </c>
      <c r="Q55" s="32">
        <f t="shared" si="36"/>
        <v>973.99003873824006</v>
      </c>
      <c r="R55" s="32">
        <f t="shared" si="37"/>
        <v>1000</v>
      </c>
      <c r="S55" s="32">
        <f t="shared" si="38"/>
        <v>1000</v>
      </c>
      <c r="T55" s="32">
        <f t="shared" si="39"/>
        <v>648.55849416249703</v>
      </c>
      <c r="U55" s="32">
        <f t="shared" si="40"/>
        <v>0</v>
      </c>
      <c r="V55" s="32" t="str">
        <f t="shared" si="41"/>
        <v/>
      </c>
      <c r="W55" s="32" t="str">
        <f t="shared" si="42"/>
        <v/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Lee Chun Man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745.48107377713893</v>
      </c>
      <c r="J56" s="88">
        <f t="shared" si="57"/>
        <v>751.11399255519973</v>
      </c>
      <c r="K56" s="88">
        <f t="shared" si="58"/>
        <v>0</v>
      </c>
      <c r="L56" s="89">
        <f t="shared" si="59"/>
        <v>751.11399255519973</v>
      </c>
      <c r="M56" s="27" t="str">
        <f t="shared" si="34"/>
        <v>Leung Chi Wa</v>
      </c>
      <c r="N56" s="84">
        <f t="shared" si="60"/>
        <v>9</v>
      </c>
      <c r="O56" s="23"/>
      <c r="P56" s="32">
        <f t="shared" si="35"/>
        <v>773.13299613210347</v>
      </c>
      <c r="Q56" s="32">
        <f t="shared" si="36"/>
        <v>764.77404403244486</v>
      </c>
      <c r="R56" s="32">
        <f t="shared" si="37"/>
        <v>801.07761759137895</v>
      </c>
      <c r="S56" s="32">
        <f t="shared" si="38"/>
        <v>875.43971858010866</v>
      </c>
      <c r="T56" s="32">
        <f t="shared" si="39"/>
        <v>872.71561397883931</v>
      </c>
      <c r="U56" s="32">
        <f t="shared" si="40"/>
        <v>0</v>
      </c>
      <c r="V56" s="32" t="str">
        <f t="shared" si="41"/>
        <v/>
      </c>
      <c r="W56" s="32" t="str">
        <f t="shared" si="42"/>
        <v/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Wing Wong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745.48107377713893</v>
      </c>
      <c r="J57" s="88">
        <f t="shared" si="57"/>
        <v>553.67244917218397</v>
      </c>
      <c r="K57" s="88">
        <f t="shared" si="58"/>
        <v>0</v>
      </c>
      <c r="L57" s="89">
        <f t="shared" si="59"/>
        <v>745.48107377713893</v>
      </c>
      <c r="M57" s="27" t="str">
        <f t="shared" si="34"/>
        <v>Darren Connelly</v>
      </c>
      <c r="N57" s="84">
        <f t="shared" si="60"/>
        <v>10</v>
      </c>
      <c r="O57" s="23"/>
      <c r="P57" s="32">
        <f t="shared" si="35"/>
        <v>797.94257638569024</v>
      </c>
      <c r="Q57" s="32">
        <f t="shared" si="36"/>
        <v>952.89658906334591</v>
      </c>
      <c r="R57" s="32">
        <f t="shared" si="37"/>
        <v>728.60927152317879</v>
      </c>
      <c r="S57" s="32">
        <f t="shared" si="38"/>
        <v>914.7869674185464</v>
      </c>
      <c r="T57" s="32">
        <f t="shared" si="39"/>
        <v>648.48123883263838</v>
      </c>
      <c r="U57" s="32">
        <f t="shared" si="40"/>
        <v>860.78525257361741</v>
      </c>
      <c r="V57" s="32" t="str">
        <f t="shared" si="41"/>
        <v/>
      </c>
      <c r="W57" s="32" t="str">
        <f t="shared" si="42"/>
        <v/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Leung Chi Sang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498.95799102162346</v>
      </c>
      <c r="J58" s="88">
        <f t="shared" si="57"/>
        <v>553.67244917218397</v>
      </c>
      <c r="K58" s="88">
        <f t="shared" si="58"/>
        <v>0</v>
      </c>
      <c r="L58" s="89">
        <f t="shared" si="59"/>
        <v>553.67244917218397</v>
      </c>
      <c r="M58" s="27" t="str">
        <f t="shared" si="34"/>
        <v>Leung Kin Fung</v>
      </c>
      <c r="N58" s="84">
        <f t="shared" si="60"/>
        <v>11</v>
      </c>
      <c r="O58" s="23"/>
      <c r="P58" s="32">
        <f t="shared" si="35"/>
        <v>762.35880886020232</v>
      </c>
      <c r="Q58" s="32">
        <f t="shared" si="36"/>
        <v>733.94495412844026</v>
      </c>
      <c r="R58" s="32">
        <f t="shared" si="37"/>
        <v>696.59364315562868</v>
      </c>
      <c r="S58" s="32">
        <f t="shared" si="38"/>
        <v>663.87777373590393</v>
      </c>
      <c r="T58" s="32">
        <f t="shared" si="39"/>
        <v>898.79478289582289</v>
      </c>
      <c r="U58" s="32">
        <f t="shared" si="40"/>
        <v>0</v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Leung Chi Wa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498.95799102162346</v>
      </c>
      <c r="J59" s="88">
        <f t="shared" si="57"/>
        <v>0</v>
      </c>
      <c r="K59" s="88">
        <f t="shared" si="58"/>
        <v>0</v>
      </c>
      <c r="L59" s="89">
        <f t="shared" si="59"/>
        <v>498.95799102162346</v>
      </c>
      <c r="M59" s="27" t="str">
        <f t="shared" si="34"/>
        <v>Sunny Tse</v>
      </c>
      <c r="N59" s="84">
        <f t="shared" si="60"/>
        <v>12</v>
      </c>
      <c r="O59" s="23"/>
      <c r="P59" s="32">
        <f t="shared" si="35"/>
        <v>806.73703818689842</v>
      </c>
      <c r="Q59" s="32">
        <f t="shared" si="36"/>
        <v>633.32133861101102</v>
      </c>
      <c r="R59" s="32">
        <f t="shared" si="37"/>
        <v>714.97270600467903</v>
      </c>
      <c r="S59" s="32">
        <f t="shared" si="38"/>
        <v>565.07379502528647</v>
      </c>
      <c r="T59" s="32">
        <f t="shared" si="39"/>
        <v>1000</v>
      </c>
      <c r="U59" s="32">
        <f t="shared" si="40"/>
        <v>673.12552653748946</v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 t="str">
        <f t="shared" si="33"/>
        <v>Choi Wing Pong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271.14852350938554</v>
      </c>
      <c r="J60" s="88">
        <f t="shared" si="57"/>
        <v>0</v>
      </c>
      <c r="K60" s="88">
        <f t="shared" si="58"/>
        <v>0</v>
      </c>
      <c r="L60" s="89">
        <f t="shared" si="59"/>
        <v>271.14852350938554</v>
      </c>
      <c r="M60" s="27" t="str">
        <f t="shared" si="34"/>
        <v>Ho Kwok Wai</v>
      </c>
      <c r="N60" s="84">
        <f t="shared" si="60"/>
        <v>13</v>
      </c>
      <c r="O60" s="23"/>
      <c r="P60" s="32">
        <f t="shared" si="35"/>
        <v>660.60760137282318</v>
      </c>
      <c r="Q60" s="32">
        <f t="shared" si="36"/>
        <v>562.0608899297423</v>
      </c>
      <c r="R60" s="32">
        <f t="shared" si="37"/>
        <v>772.17855137563174</v>
      </c>
      <c r="S60" s="32">
        <f t="shared" si="38"/>
        <v>0</v>
      </c>
      <c r="T60" s="32">
        <f t="shared" si="39"/>
        <v>773.51520318272242</v>
      </c>
      <c r="U60" s="32">
        <f t="shared" si="40"/>
        <v>0</v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 t="str">
        <f t="shared" si="33"/>
        <v>Leung Kin Fung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51.97</v>
      </c>
      <c r="C3" s="57" t="str">
        <f>Timing!C48</f>
        <v>Stanley Chan</v>
      </c>
      <c r="D3" s="57"/>
    </row>
    <row r="4" spans="1:4" ht="16.2">
      <c r="A4" s="6">
        <v>2</v>
      </c>
      <c r="B4" s="7">
        <f>Timing!B49</f>
        <v>52.8</v>
      </c>
      <c r="C4" s="55" t="str">
        <f>Timing!C49</f>
        <v>Li Man</v>
      </c>
      <c r="D4" s="55"/>
    </row>
    <row r="5" spans="1:4" ht="16.2">
      <c r="A5" s="6">
        <v>3</v>
      </c>
      <c r="B5" s="7">
        <f>Timing!B50</f>
        <v>55.01</v>
      </c>
      <c r="C5" s="55" t="str">
        <f>Timing!C50</f>
        <v>Lee Chun Man</v>
      </c>
      <c r="D5" s="55"/>
    </row>
    <row r="6" spans="1:4" ht="16.2">
      <c r="A6" s="6">
        <v>4</v>
      </c>
      <c r="B6" s="7">
        <f>Timing!B51</f>
        <v>54.75</v>
      </c>
      <c r="C6" s="55" t="str">
        <f>Timing!C51</f>
        <v>Lee Chun Man</v>
      </c>
      <c r="D6" s="55"/>
    </row>
    <row r="7" spans="1:4" ht="16.2">
      <c r="A7" s="6">
        <v>5</v>
      </c>
      <c r="B7" s="7">
        <f>Timing!B52</f>
        <v>54.44</v>
      </c>
      <c r="C7" s="55" t="str">
        <f>Timing!C52</f>
        <v>Choi Wing Pong</v>
      </c>
      <c r="D7" s="55"/>
    </row>
    <row r="8" spans="1:4" ht="16.2">
      <c r="A8" s="6">
        <v>6</v>
      </c>
      <c r="B8" s="7">
        <f>Timing!B53</f>
        <v>71.91</v>
      </c>
      <c r="C8" s="55" t="str">
        <f>Timing!C53</f>
        <v>Stanley Chan</v>
      </c>
      <c r="D8" s="55"/>
    </row>
    <row r="9" spans="1:4" ht="16.2">
      <c r="A9" s="6">
        <v>7</v>
      </c>
      <c r="B9" s="7" t="str">
        <f>Timing!B54</f>
        <v/>
      </c>
      <c r="C9" s="55" t="str">
        <f>Timing!C54</f>
        <v/>
      </c>
      <c r="D9" s="55"/>
    </row>
    <row r="10" spans="1:4" ht="16.2">
      <c r="A10" s="6">
        <v>8</v>
      </c>
      <c r="B10" s="7" t="str">
        <f>Timing!B55</f>
        <v/>
      </c>
      <c r="C10" s="55" t="str">
        <f>Timing!C55</f>
        <v/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CM Cheng</v>
      </c>
      <c r="C3" s="9">
        <f>Timing!L48</f>
        <v>889.80167689682969</v>
      </c>
    </row>
    <row r="4" spans="1:3" ht="16.2">
      <c r="A4" s="10">
        <f>Timing!N49</f>
        <v>2</v>
      </c>
      <c r="B4" s="8" t="str">
        <f>Timing!M49</f>
        <v>Stanley Chan</v>
      </c>
      <c r="C4" s="9">
        <f>Timing!L49</f>
        <v>887.24602917644791</v>
      </c>
    </row>
    <row r="5" spans="1:3" ht="16.2">
      <c r="A5" s="10">
        <f>Timing!N50</f>
        <v>3</v>
      </c>
      <c r="B5" s="8" t="str">
        <f>Timing!M50</f>
        <v>Leung Chi Sang</v>
      </c>
      <c r="C5" s="9">
        <f>Timing!L50</f>
        <v>851.00413139287571</v>
      </c>
    </row>
    <row r="6" spans="1:3" ht="16.2">
      <c r="A6" s="10">
        <f>Timing!N51</f>
        <v>4</v>
      </c>
      <c r="B6" s="8" t="str">
        <f>Timing!M51</f>
        <v>Lee Chun Man</v>
      </c>
      <c r="C6" s="9">
        <f>Timing!L51</f>
        <v>843.55678022577797</v>
      </c>
    </row>
    <row r="7" spans="1:3" ht="16.2">
      <c r="A7" s="10">
        <f>Timing!N52</f>
        <v>5</v>
      </c>
      <c r="B7" s="8" t="str">
        <f>Timing!M52</f>
        <v>Wing Wong</v>
      </c>
      <c r="C7" s="9">
        <f>Timing!L52</f>
        <v>817.42799806297512</v>
      </c>
    </row>
    <row r="8" spans="1:3" ht="16.2">
      <c r="A8" s="10">
        <f>Timing!N53</f>
        <v>6</v>
      </c>
      <c r="B8" s="8" t="str">
        <f>Timing!M53</f>
        <v>Philip Leung</v>
      </c>
      <c r="C8" s="9">
        <f>Timing!L53</f>
        <v>810.16053372008992</v>
      </c>
    </row>
    <row r="9" spans="1:3" ht="16.2">
      <c r="A9" s="10">
        <f>Timing!N54</f>
        <v>7</v>
      </c>
      <c r="B9" s="8" t="str">
        <f>Timing!M54</f>
        <v>Li Man</v>
      </c>
      <c r="C9" s="9">
        <f>Timing!L54</f>
        <v>794.81786276835919</v>
      </c>
    </row>
    <row r="10" spans="1:3" ht="16.2">
      <c r="A10" s="10">
        <f>Timing!N55</f>
        <v>8</v>
      </c>
      <c r="B10" s="8" t="str">
        <f>Timing!M55</f>
        <v>Choi Wing Pong</v>
      </c>
      <c r="C10" s="9">
        <f>Timing!L55</f>
        <v>765.63132186801568</v>
      </c>
    </row>
    <row r="11" spans="1:3" ht="16.2">
      <c r="A11" s="10">
        <f>Timing!N56</f>
        <v>9</v>
      </c>
      <c r="B11" s="8" t="str">
        <f>Timing!M56</f>
        <v>Leung Chi Wa</v>
      </c>
      <c r="C11" s="9">
        <f>Timing!L56</f>
        <v>751.11399255519973</v>
      </c>
    </row>
    <row r="12" spans="1:3" ht="16.2">
      <c r="A12" s="10">
        <f>Timing!N57</f>
        <v>10</v>
      </c>
      <c r="B12" s="8" t="str">
        <f>Timing!M57</f>
        <v>Darren Connelly</v>
      </c>
      <c r="C12" s="9">
        <f>Timing!L57</f>
        <v>745.48107377713893</v>
      </c>
    </row>
    <row r="13" spans="1:3" ht="16.2">
      <c r="A13" s="10">
        <f>Timing!N58</f>
        <v>11</v>
      </c>
      <c r="B13" s="8" t="str">
        <f>Timing!M58</f>
        <v>Leung Kin Fung</v>
      </c>
      <c r="C13" s="9">
        <f>Timing!L58</f>
        <v>553.67244917218397</v>
      </c>
    </row>
    <row r="14" spans="1:3" ht="16.2">
      <c r="A14" s="10">
        <f>Timing!N59</f>
        <v>12</v>
      </c>
      <c r="B14" s="8" t="str">
        <f>Timing!M59</f>
        <v>Sunny Tse</v>
      </c>
      <c r="C14" s="9">
        <f>Timing!L59</f>
        <v>498.95799102162346</v>
      </c>
    </row>
    <row r="15" spans="1:3" ht="16.2">
      <c r="A15" s="10">
        <f>Timing!N60</f>
        <v>13</v>
      </c>
      <c r="B15" s="8" t="str">
        <f>Timing!M60</f>
        <v>Ho Kwok Wai</v>
      </c>
      <c r="C15" s="9">
        <f>Timing!L60</f>
        <v>271.14852350938554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V14"/>
  <sheetViews>
    <sheetView topLeftCell="D1" workbookViewId="0">
      <selection activeCell="K1" sqref="K1:U14"/>
    </sheetView>
  </sheetViews>
  <sheetFormatPr defaultRowHeight="13.2"/>
  <sheetData>
    <row r="1" spans="4:22">
      <c r="D1" t="s">
        <v>34</v>
      </c>
      <c r="E1" t="s">
        <v>20</v>
      </c>
      <c r="F1" t="s">
        <v>7</v>
      </c>
      <c r="G1" t="s">
        <v>9</v>
      </c>
      <c r="H1" t="s">
        <v>9</v>
      </c>
      <c r="I1" t="s">
        <v>35</v>
      </c>
      <c r="J1" t="s">
        <v>45</v>
      </c>
      <c r="K1" t="s">
        <v>14</v>
      </c>
      <c r="L1" t="s">
        <v>9</v>
      </c>
      <c r="M1" t="s">
        <v>14</v>
      </c>
      <c r="N1" t="s">
        <v>9</v>
      </c>
      <c r="O1" t="s">
        <v>14</v>
      </c>
      <c r="P1" t="s">
        <v>9</v>
      </c>
      <c r="Q1" t="s">
        <v>14</v>
      </c>
      <c r="R1" t="s">
        <v>9</v>
      </c>
      <c r="S1" t="s">
        <v>14</v>
      </c>
      <c r="T1" t="s">
        <v>9</v>
      </c>
      <c r="U1" t="s">
        <v>14</v>
      </c>
      <c r="V1" t="s">
        <v>9</v>
      </c>
    </row>
    <row r="2" spans="4:22">
      <c r="D2">
        <v>1</v>
      </c>
      <c r="E2" t="s">
        <v>51</v>
      </c>
      <c r="F2">
        <v>13</v>
      </c>
      <c r="G2">
        <v>271.14999999999998</v>
      </c>
      <c r="H2">
        <v>1355.74</v>
      </c>
      <c r="I2">
        <v>0</v>
      </c>
      <c r="J2">
        <v>0</v>
      </c>
      <c r="K2">
        <v>66.739999999999995</v>
      </c>
      <c r="L2">
        <v>778.69</v>
      </c>
      <c r="M2">
        <v>91.5</v>
      </c>
      <c r="N2">
        <v>577.04999999999995</v>
      </c>
      <c r="O2" t="s">
        <v>61</v>
      </c>
      <c r="P2">
        <v>0</v>
      </c>
      <c r="Q2" t="s">
        <v>62</v>
      </c>
      <c r="R2">
        <v>0</v>
      </c>
      <c r="S2" t="s">
        <v>62</v>
      </c>
      <c r="T2">
        <v>0</v>
      </c>
      <c r="U2" t="s">
        <v>62</v>
      </c>
      <c r="V2">
        <v>0</v>
      </c>
    </row>
    <row r="3" spans="4:22">
      <c r="D3">
        <v>2</v>
      </c>
      <c r="E3" t="s">
        <v>63</v>
      </c>
      <c r="F3">
        <v>6</v>
      </c>
      <c r="G3">
        <v>810.16</v>
      </c>
      <c r="H3">
        <v>4050.8</v>
      </c>
      <c r="I3">
        <v>0</v>
      </c>
      <c r="J3">
        <v>705.83</v>
      </c>
      <c r="K3">
        <v>73.63</v>
      </c>
      <c r="L3">
        <v>705.83</v>
      </c>
      <c r="M3">
        <v>68.569999999999993</v>
      </c>
      <c r="N3">
        <v>770.02</v>
      </c>
      <c r="O3">
        <v>73.739999999999995</v>
      </c>
      <c r="P3">
        <v>746</v>
      </c>
      <c r="Q3">
        <v>66.61</v>
      </c>
      <c r="R3">
        <v>821.95</v>
      </c>
      <c r="S3">
        <v>72.37</v>
      </c>
      <c r="T3">
        <v>752.25</v>
      </c>
      <c r="U3">
        <v>74.86</v>
      </c>
      <c r="V3">
        <v>960.59</v>
      </c>
    </row>
    <row r="4" spans="4:22">
      <c r="D4">
        <v>3</v>
      </c>
      <c r="E4" t="s">
        <v>57</v>
      </c>
      <c r="F4">
        <v>10</v>
      </c>
      <c r="G4">
        <v>745.48</v>
      </c>
      <c r="H4">
        <v>3727.41</v>
      </c>
      <c r="I4">
        <v>0</v>
      </c>
      <c r="J4">
        <v>0</v>
      </c>
      <c r="K4">
        <v>69.540000000000006</v>
      </c>
      <c r="L4">
        <v>747.34</v>
      </c>
      <c r="M4">
        <v>62.97</v>
      </c>
      <c r="N4">
        <v>838.49</v>
      </c>
      <c r="O4">
        <v>85.41</v>
      </c>
      <c r="P4">
        <v>644.07000000000005</v>
      </c>
      <c r="Q4">
        <v>71.819999999999993</v>
      </c>
      <c r="R4">
        <v>762.32</v>
      </c>
      <c r="S4">
        <v>74.05</v>
      </c>
      <c r="T4">
        <v>735.18</v>
      </c>
      <c r="U4" t="s">
        <v>62</v>
      </c>
      <c r="V4">
        <v>0</v>
      </c>
    </row>
    <row r="5" spans="4:22">
      <c r="D5">
        <v>4</v>
      </c>
      <c r="E5" t="s">
        <v>43</v>
      </c>
      <c r="F5">
        <v>1</v>
      </c>
      <c r="G5">
        <v>889.8</v>
      </c>
      <c r="H5">
        <v>4449.01</v>
      </c>
      <c r="I5">
        <v>0</v>
      </c>
      <c r="J5">
        <v>745.52</v>
      </c>
      <c r="K5">
        <v>69.709999999999994</v>
      </c>
      <c r="L5">
        <v>745.52</v>
      </c>
      <c r="M5">
        <v>53.75</v>
      </c>
      <c r="N5">
        <v>982.33</v>
      </c>
      <c r="O5">
        <v>58.98</v>
      </c>
      <c r="P5">
        <v>932.69</v>
      </c>
      <c r="Q5">
        <v>63.27</v>
      </c>
      <c r="R5">
        <v>865.34</v>
      </c>
      <c r="S5">
        <v>69.58</v>
      </c>
      <c r="T5">
        <v>782.41</v>
      </c>
      <c r="U5">
        <v>81.14</v>
      </c>
      <c r="V5">
        <v>886.25</v>
      </c>
    </row>
    <row r="6" spans="4:22">
      <c r="D6">
        <v>5</v>
      </c>
      <c r="E6" t="s">
        <v>46</v>
      </c>
      <c r="F6">
        <v>7</v>
      </c>
      <c r="G6">
        <v>794.82</v>
      </c>
      <c r="H6">
        <v>3974.09</v>
      </c>
      <c r="I6">
        <v>0</v>
      </c>
      <c r="J6">
        <v>0</v>
      </c>
      <c r="K6">
        <v>72.569999999999993</v>
      </c>
      <c r="L6">
        <v>716.14</v>
      </c>
      <c r="M6">
        <v>52.8</v>
      </c>
      <c r="N6">
        <v>1000</v>
      </c>
      <c r="O6">
        <v>76.34</v>
      </c>
      <c r="P6">
        <v>720.59</v>
      </c>
      <c r="Q6">
        <v>73.44</v>
      </c>
      <c r="R6">
        <v>745.51</v>
      </c>
      <c r="S6">
        <v>68.75</v>
      </c>
      <c r="T6">
        <v>791.85</v>
      </c>
      <c r="U6" t="s">
        <v>61</v>
      </c>
      <c r="V6">
        <v>0</v>
      </c>
    </row>
    <row r="7" spans="4:22">
      <c r="D7">
        <v>6</v>
      </c>
      <c r="E7" t="s">
        <v>39</v>
      </c>
      <c r="F7">
        <v>12</v>
      </c>
      <c r="G7">
        <v>498.96</v>
      </c>
      <c r="H7">
        <v>2494.79</v>
      </c>
      <c r="I7">
        <v>0</v>
      </c>
      <c r="J7">
        <v>0</v>
      </c>
      <c r="K7">
        <v>59.58</v>
      </c>
      <c r="L7">
        <v>872.27</v>
      </c>
      <c r="M7">
        <v>60.1</v>
      </c>
      <c r="N7">
        <v>878.54</v>
      </c>
      <c r="O7">
        <v>73.94</v>
      </c>
      <c r="P7">
        <v>743.98</v>
      </c>
      <c r="Q7" t="s">
        <v>62</v>
      </c>
      <c r="R7">
        <v>0</v>
      </c>
      <c r="S7" t="s">
        <v>62</v>
      </c>
      <c r="T7">
        <v>0</v>
      </c>
      <c r="U7" t="s">
        <v>62</v>
      </c>
      <c r="V7">
        <v>0</v>
      </c>
    </row>
    <row r="8" spans="4:22">
      <c r="D8">
        <v>7</v>
      </c>
      <c r="E8" t="s">
        <v>31</v>
      </c>
      <c r="F8">
        <v>2</v>
      </c>
      <c r="G8">
        <v>887.25</v>
      </c>
      <c r="H8">
        <v>4436.2299999999996</v>
      </c>
      <c r="I8">
        <v>0</v>
      </c>
      <c r="J8">
        <v>634.41</v>
      </c>
      <c r="K8">
        <v>51.97</v>
      </c>
      <c r="L8">
        <v>1000</v>
      </c>
      <c r="M8">
        <v>69.58</v>
      </c>
      <c r="N8">
        <v>758.84</v>
      </c>
      <c r="O8">
        <v>86.71</v>
      </c>
      <c r="P8">
        <v>634.41</v>
      </c>
      <c r="Q8">
        <v>65.209999999999994</v>
      </c>
      <c r="R8">
        <v>839.6</v>
      </c>
      <c r="S8">
        <v>64.98</v>
      </c>
      <c r="T8">
        <v>837.8</v>
      </c>
      <c r="U8">
        <v>71.91</v>
      </c>
      <c r="V8">
        <v>1000</v>
      </c>
    </row>
    <row r="9" spans="4:22">
      <c r="D9">
        <v>8</v>
      </c>
      <c r="E9" t="s">
        <v>36</v>
      </c>
      <c r="F9">
        <v>4</v>
      </c>
      <c r="G9">
        <v>843.56</v>
      </c>
      <c r="H9">
        <v>4217.78</v>
      </c>
      <c r="I9">
        <v>0</v>
      </c>
      <c r="J9">
        <v>0</v>
      </c>
      <c r="K9">
        <v>87.31</v>
      </c>
      <c r="L9">
        <v>595.24</v>
      </c>
      <c r="M9">
        <v>54.21</v>
      </c>
      <c r="N9">
        <v>973.99</v>
      </c>
      <c r="O9">
        <v>55.01</v>
      </c>
      <c r="P9">
        <v>1000</v>
      </c>
      <c r="Q9">
        <v>54.75</v>
      </c>
      <c r="R9">
        <v>1000</v>
      </c>
      <c r="S9">
        <v>83.94</v>
      </c>
      <c r="T9">
        <v>648.55999999999995</v>
      </c>
      <c r="U9" t="s">
        <v>61</v>
      </c>
      <c r="V9">
        <v>0</v>
      </c>
    </row>
    <row r="10" spans="4:22">
      <c r="D10">
        <v>9</v>
      </c>
      <c r="E10" t="s">
        <v>30</v>
      </c>
      <c r="F10">
        <v>5</v>
      </c>
      <c r="G10">
        <v>817.43</v>
      </c>
      <c r="H10">
        <v>4087.14</v>
      </c>
      <c r="I10">
        <v>0</v>
      </c>
      <c r="J10">
        <v>0</v>
      </c>
      <c r="K10">
        <v>67.22</v>
      </c>
      <c r="L10">
        <v>773.13</v>
      </c>
      <c r="M10">
        <v>69.040000000000006</v>
      </c>
      <c r="N10">
        <v>764.77</v>
      </c>
      <c r="O10">
        <v>68.67</v>
      </c>
      <c r="P10">
        <v>801.08</v>
      </c>
      <c r="Q10">
        <v>62.54</v>
      </c>
      <c r="R10">
        <v>875.44</v>
      </c>
      <c r="S10">
        <v>62.38</v>
      </c>
      <c r="T10">
        <v>872.72</v>
      </c>
      <c r="U10" t="s">
        <v>61</v>
      </c>
      <c r="V10">
        <v>0</v>
      </c>
    </row>
    <row r="11" spans="4:22">
      <c r="D11">
        <v>10</v>
      </c>
      <c r="E11" t="s">
        <v>40</v>
      </c>
      <c r="F11">
        <v>3</v>
      </c>
      <c r="G11">
        <v>851</v>
      </c>
      <c r="H11">
        <v>4255.0200000000004</v>
      </c>
      <c r="I11">
        <v>0</v>
      </c>
      <c r="J11">
        <v>648.48</v>
      </c>
      <c r="K11">
        <v>65.13</v>
      </c>
      <c r="L11">
        <v>797.94</v>
      </c>
      <c r="M11">
        <v>55.41</v>
      </c>
      <c r="N11">
        <v>952.9</v>
      </c>
      <c r="O11">
        <v>75.5</v>
      </c>
      <c r="P11">
        <v>728.61</v>
      </c>
      <c r="Q11">
        <v>59.85</v>
      </c>
      <c r="R11">
        <v>914.79</v>
      </c>
      <c r="S11">
        <v>83.95</v>
      </c>
      <c r="T11">
        <v>648.48</v>
      </c>
      <c r="U11">
        <v>83.54</v>
      </c>
      <c r="V11">
        <v>860.79</v>
      </c>
    </row>
    <row r="12" spans="4:22">
      <c r="D12">
        <v>11</v>
      </c>
      <c r="E12" t="s">
        <v>47</v>
      </c>
      <c r="F12">
        <v>9</v>
      </c>
      <c r="G12">
        <v>751.11</v>
      </c>
      <c r="H12">
        <v>3755.57</v>
      </c>
      <c r="I12">
        <v>0</v>
      </c>
      <c r="J12">
        <v>0</v>
      </c>
      <c r="K12">
        <v>68.17</v>
      </c>
      <c r="L12">
        <v>762.36</v>
      </c>
      <c r="M12">
        <v>71.94</v>
      </c>
      <c r="N12">
        <v>733.94</v>
      </c>
      <c r="O12">
        <v>78.97</v>
      </c>
      <c r="P12">
        <v>696.59</v>
      </c>
      <c r="Q12">
        <v>82.47</v>
      </c>
      <c r="R12">
        <v>663.88</v>
      </c>
      <c r="S12">
        <v>60.57</v>
      </c>
      <c r="T12">
        <v>898.79</v>
      </c>
      <c r="U12" t="s">
        <v>62</v>
      </c>
      <c r="V12">
        <v>0</v>
      </c>
    </row>
    <row r="13" spans="4:22">
      <c r="D13">
        <v>12</v>
      </c>
      <c r="E13" t="s">
        <v>52</v>
      </c>
      <c r="F13">
        <v>8</v>
      </c>
      <c r="G13">
        <v>765.63</v>
      </c>
      <c r="H13">
        <v>3828.16</v>
      </c>
      <c r="I13">
        <v>0</v>
      </c>
      <c r="J13">
        <v>565.07000000000005</v>
      </c>
      <c r="K13">
        <v>64.42</v>
      </c>
      <c r="L13">
        <v>806.74</v>
      </c>
      <c r="M13">
        <v>83.37</v>
      </c>
      <c r="N13">
        <v>633.32000000000005</v>
      </c>
      <c r="O13">
        <v>76.94</v>
      </c>
      <c r="P13">
        <v>714.97</v>
      </c>
      <c r="Q13">
        <v>96.89</v>
      </c>
      <c r="R13">
        <v>565.07000000000005</v>
      </c>
      <c r="S13">
        <v>54.44</v>
      </c>
      <c r="T13">
        <v>1000</v>
      </c>
      <c r="U13">
        <v>106.83</v>
      </c>
      <c r="V13">
        <v>673.13</v>
      </c>
    </row>
    <row r="14" spans="4:22">
      <c r="D14">
        <v>13</v>
      </c>
      <c r="E14" t="s">
        <v>64</v>
      </c>
      <c r="F14">
        <v>11</v>
      </c>
      <c r="G14">
        <v>553.66999999999996</v>
      </c>
      <c r="H14">
        <v>2768.36</v>
      </c>
      <c r="I14">
        <v>0</v>
      </c>
      <c r="J14">
        <v>0</v>
      </c>
      <c r="K14">
        <v>78.67</v>
      </c>
      <c r="L14">
        <v>660.61</v>
      </c>
      <c r="M14">
        <v>93.94</v>
      </c>
      <c r="N14">
        <v>562.05999999999995</v>
      </c>
      <c r="O14">
        <v>71.239999999999995</v>
      </c>
      <c r="P14">
        <v>772.18</v>
      </c>
      <c r="Q14" t="s">
        <v>61</v>
      </c>
      <c r="R14">
        <v>0</v>
      </c>
      <c r="S14">
        <v>70.38</v>
      </c>
      <c r="T14">
        <v>773.52</v>
      </c>
      <c r="U14" t="s">
        <v>62</v>
      </c>
      <c r="V1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R15" sqref="R15"/>
    </sheetView>
  </sheetViews>
  <sheetFormatPr defaultRowHeight="13.2"/>
  <sheetData>
    <row r="1" spans="1:6">
      <c r="A1" t="s">
        <v>14</v>
      </c>
      <c r="B1" t="s">
        <v>14</v>
      </c>
      <c r="C1" t="s">
        <v>14</v>
      </c>
      <c r="D1" t="s">
        <v>14</v>
      </c>
      <c r="E1" t="s">
        <v>14</v>
      </c>
      <c r="F1" t="s">
        <v>14</v>
      </c>
    </row>
    <row r="2" spans="1:6">
      <c r="A2">
        <v>66.739999999999995</v>
      </c>
      <c r="B2">
        <v>91.5</v>
      </c>
      <c r="C2" t="s">
        <v>61</v>
      </c>
      <c r="D2" t="s">
        <v>62</v>
      </c>
      <c r="E2" t="s">
        <v>62</v>
      </c>
      <c r="F2" t="s">
        <v>62</v>
      </c>
    </row>
    <row r="3" spans="1:6">
      <c r="A3">
        <v>73.63</v>
      </c>
      <c r="B3">
        <v>68.569999999999993</v>
      </c>
      <c r="C3">
        <v>73.739999999999995</v>
      </c>
      <c r="D3">
        <v>66.61</v>
      </c>
      <c r="E3">
        <v>72.37</v>
      </c>
      <c r="F3">
        <v>74.86</v>
      </c>
    </row>
    <row r="4" spans="1:6">
      <c r="A4">
        <v>69.540000000000006</v>
      </c>
      <c r="B4">
        <v>62.97</v>
      </c>
      <c r="C4">
        <v>85.41</v>
      </c>
      <c r="D4">
        <v>71.819999999999993</v>
      </c>
      <c r="E4">
        <v>74.05</v>
      </c>
      <c r="F4" t="s">
        <v>62</v>
      </c>
    </row>
    <row r="5" spans="1:6">
      <c r="A5">
        <v>69.709999999999994</v>
      </c>
      <c r="B5">
        <v>53.75</v>
      </c>
      <c r="C5">
        <v>58.98</v>
      </c>
      <c r="D5">
        <v>63.27</v>
      </c>
      <c r="E5">
        <v>69.58</v>
      </c>
      <c r="F5">
        <v>81.14</v>
      </c>
    </row>
    <row r="6" spans="1:6">
      <c r="A6">
        <v>72.569999999999993</v>
      </c>
      <c r="B6">
        <v>52.8</v>
      </c>
      <c r="C6">
        <v>76.34</v>
      </c>
      <c r="D6">
        <v>73.44</v>
      </c>
      <c r="E6">
        <v>68.75</v>
      </c>
      <c r="F6" t="s">
        <v>61</v>
      </c>
    </row>
    <row r="7" spans="1:6">
      <c r="A7">
        <v>59.58</v>
      </c>
      <c r="B7">
        <v>60.1</v>
      </c>
      <c r="C7">
        <v>73.94</v>
      </c>
      <c r="D7" t="s">
        <v>62</v>
      </c>
      <c r="E7" t="s">
        <v>62</v>
      </c>
      <c r="F7" t="s">
        <v>62</v>
      </c>
    </row>
    <row r="8" spans="1:6">
      <c r="A8">
        <v>51.97</v>
      </c>
      <c r="B8">
        <v>69.58</v>
      </c>
      <c r="C8">
        <v>86.71</v>
      </c>
      <c r="D8">
        <v>65.209999999999994</v>
      </c>
      <c r="E8">
        <v>64.98</v>
      </c>
      <c r="F8">
        <v>71.91</v>
      </c>
    </row>
    <row r="9" spans="1:6">
      <c r="A9">
        <v>87.31</v>
      </c>
      <c r="B9">
        <v>54.21</v>
      </c>
      <c r="C9">
        <v>55.01</v>
      </c>
      <c r="D9">
        <v>54.75</v>
      </c>
      <c r="E9">
        <v>83.94</v>
      </c>
      <c r="F9" t="s">
        <v>61</v>
      </c>
    </row>
    <row r="10" spans="1:6">
      <c r="A10">
        <v>67.22</v>
      </c>
      <c r="B10">
        <v>69.040000000000006</v>
      </c>
      <c r="C10">
        <v>68.67</v>
      </c>
      <c r="D10">
        <v>62.54</v>
      </c>
      <c r="E10">
        <v>62.38</v>
      </c>
      <c r="F10" t="s">
        <v>61</v>
      </c>
    </row>
    <row r="11" spans="1:6">
      <c r="A11">
        <v>65.13</v>
      </c>
      <c r="B11">
        <v>55.41</v>
      </c>
      <c r="C11">
        <v>75.5</v>
      </c>
      <c r="D11">
        <v>59.85</v>
      </c>
      <c r="E11">
        <v>83.95</v>
      </c>
      <c r="F11">
        <v>83.54</v>
      </c>
    </row>
    <row r="12" spans="1:6">
      <c r="A12">
        <v>68.17</v>
      </c>
      <c r="B12">
        <v>71.94</v>
      </c>
      <c r="C12">
        <v>78.97</v>
      </c>
      <c r="D12">
        <v>82.47</v>
      </c>
      <c r="E12">
        <v>60.57</v>
      </c>
      <c r="F12" t="s">
        <v>62</v>
      </c>
    </row>
    <row r="13" spans="1:6">
      <c r="A13">
        <v>64.42</v>
      </c>
      <c r="B13">
        <v>83.37</v>
      </c>
      <c r="C13">
        <v>76.94</v>
      </c>
      <c r="D13">
        <v>96.89</v>
      </c>
      <c r="E13">
        <v>54.44</v>
      </c>
      <c r="F13">
        <v>106.83</v>
      </c>
    </row>
    <row r="14" spans="1:6">
      <c r="A14">
        <v>78.67</v>
      </c>
      <c r="B14">
        <v>93.94</v>
      </c>
      <c r="C14">
        <v>71.239999999999995</v>
      </c>
      <c r="D14" t="s">
        <v>61</v>
      </c>
      <c r="E14">
        <v>70.38</v>
      </c>
      <c r="F1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2025-01-06T16:38:08Z</dcterms:modified>
</cp:coreProperties>
</file>