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372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R48"/>
  <c r="H5" s="1"/>
  <c r="R3"/>
  <c r="C50" s="1"/>
  <c r="C5" i="2" s="1"/>
  <c r="H12" i="1"/>
  <c r="H17"/>
  <c r="L17" s="1"/>
  <c r="H11"/>
  <c r="H32"/>
  <c r="G32" s="1"/>
  <c r="H42"/>
  <c r="L42" s="1"/>
  <c r="I32"/>
  <c r="H15"/>
  <c r="H27"/>
  <c r="L27" s="1"/>
  <c r="H43"/>
  <c r="F43" s="1"/>
  <c r="I27"/>
  <c r="I17"/>
  <c r="H13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L11" l="1"/>
  <c r="K7"/>
  <c r="G7" s="1"/>
  <c r="K8"/>
  <c r="G8" s="1"/>
  <c r="K13"/>
  <c r="G13" s="1"/>
  <c r="L15"/>
  <c r="K12"/>
  <c r="G12" s="1"/>
  <c r="L9"/>
  <c r="A6" i="3"/>
  <c r="N52" i="1"/>
  <c r="K18"/>
  <c r="F18" s="1"/>
  <c r="I5"/>
  <c r="K5"/>
  <c r="L5"/>
  <c r="K16"/>
  <c r="F16" s="1"/>
  <c r="H6"/>
  <c r="K25"/>
  <c r="F25" s="1"/>
  <c r="L40"/>
  <c r="F40"/>
  <c r="G40"/>
  <c r="L7"/>
  <c r="L22"/>
  <c r="F28"/>
  <c r="G28"/>
  <c r="K28"/>
  <c r="G41"/>
  <c r="I6"/>
  <c r="D3"/>
  <c r="F22"/>
  <c r="K41"/>
  <c r="F41"/>
  <c r="F37"/>
  <c r="L39"/>
  <c r="G37"/>
  <c r="L8"/>
  <c r="L37"/>
  <c r="K23"/>
  <c r="F23" s="1"/>
  <c r="L12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K39"/>
  <c r="K20"/>
  <c r="F20" s="1"/>
  <c r="K24"/>
  <c r="F24" s="1"/>
  <c r="F33"/>
  <c r="L33"/>
  <c r="G22"/>
  <c r="L14"/>
  <c r="K14"/>
  <c r="G14" s="1"/>
  <c r="K10"/>
  <c r="G10" s="1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F8" l="1"/>
  <c r="F7"/>
  <c r="G11"/>
  <c r="G5"/>
  <c r="G9"/>
  <c r="L6"/>
  <c r="K6"/>
  <c r="G6" s="1"/>
  <c r="A7" i="3"/>
  <c r="N53" i="1"/>
  <c r="G25"/>
  <c r="F27"/>
  <c r="G26"/>
  <c r="G24"/>
  <c r="G18"/>
  <c r="F21"/>
  <c r="G16"/>
  <c r="F5"/>
  <c r="F13"/>
  <c r="F12"/>
  <c r="G19"/>
  <c r="G17"/>
  <c r="G23"/>
  <c r="F15"/>
  <c r="G20"/>
  <c r="F14"/>
  <c r="G21"/>
  <c r="F10"/>
  <c r="F6" l="1"/>
  <c r="L48" s="1"/>
  <c r="A8" i="3"/>
  <c r="N54" i="1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K71"/>
  <c r="C25" i="3"/>
  <c r="M70" i="1"/>
  <c r="B25" i="3" s="1"/>
  <c r="L71" i="1" l="1"/>
  <c r="I72" s="1"/>
  <c r="J72" l="1"/>
  <c r="K72"/>
  <c r="M71"/>
  <c r="B26" i="3" s="1"/>
  <c r="C26"/>
  <c r="L72" i="1" l="1"/>
  <c r="K73" s="1"/>
  <c r="I73" l="1"/>
  <c r="C27" i="3"/>
  <c r="J73" i="1"/>
  <c r="M72"/>
  <c r="B27" i="3" s="1"/>
  <c r="L73" i="1" l="1"/>
  <c r="I74" s="1"/>
  <c r="M73" l="1"/>
  <c r="B28" i="3" s="1"/>
  <c r="J74" i="1"/>
  <c r="K74"/>
  <c r="C28" i="3"/>
  <c r="L74" i="1" l="1"/>
  <c r="J75" s="1"/>
  <c r="I75" l="1"/>
  <c r="L75" s="1"/>
  <c r="K75"/>
  <c r="C29" i="3"/>
  <c r="M74" i="1"/>
  <c r="B29" i="3" s="1"/>
  <c r="M75" i="1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21"/>
  <c r="E20"/>
  <c r="E19" l="1"/>
  <c r="E17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<sst xmlns="http://schemas.openxmlformats.org/spreadsheetml/2006/main" count="160" uniqueCount="89">
  <si>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</si>
  <si>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</si>
  <si>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</si>
  <si>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</si>
  <si>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</si>
  <si>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</si>
  <si>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</si>
  <si>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</si>
  <si>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</si>
  <si>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</si>
  <si>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</si>
  <si>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</si>
  <si>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</si>
  <si>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</si>
  <si>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</si>
  <si>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</si>
  <si>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</si>
  <si>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</si>
  <si>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</si>
  <si>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</si>
  <si>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</si>
  <si>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</si>
  <si>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</si>
  <si>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</si>
  <si>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</si>
  <si>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</si>
  <si>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</si>
  <si>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</si>
  <si>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</si>
  <si>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</si>
  <si>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</t>
  </si>
  <si>
    <t>Stanley</t>
  </si>
  <si>
    <t>Wing Wong</t>
  </si>
  <si>
    <t>Pilot#</t>
  </si>
  <si>
    <t>Pen</t>
  </si>
  <si>
    <t>CMCheng</t>
  </si>
  <si>
    <t>CM Cheng</t>
  </si>
  <si>
    <t>Discard</t>
  </si>
  <si>
    <t>DNF</t>
  </si>
  <si>
    <t>Philip</t>
  </si>
  <si>
    <t>Philip Leung</t>
  </si>
  <si>
    <t>DNS</t>
  </si>
  <si>
    <t>Stanley Chan</t>
  </si>
  <si>
    <t>Freestyler 6</t>
  </si>
  <si>
    <t>Sunny</t>
  </si>
  <si>
    <t>Ah Kuen</t>
  </si>
  <si>
    <t>Sunny Tse</t>
  </si>
  <si>
    <t>LiMan</t>
  </si>
  <si>
    <t>AlexYng</t>
  </si>
  <si>
    <t>AllanY</t>
  </si>
  <si>
    <t>Li Man</t>
  </si>
  <si>
    <t>Alex Yeung</t>
  </si>
  <si>
    <t>Allan Yeung</t>
  </si>
  <si>
    <t>Orden</t>
  </si>
  <si>
    <t>Pike Precision</t>
  </si>
  <si>
    <t>Pitbull 2</t>
  </si>
  <si>
    <t>Scout</t>
  </si>
  <si>
    <t>Kolosun</t>
  </si>
  <si>
    <t>Ah Wah</t>
  </si>
  <si>
    <t>Pong</t>
  </si>
  <si>
    <t>Leung Chi Sang</t>
  </si>
  <si>
    <t>Leung Chi Wa</t>
  </si>
  <si>
    <t>Choi Wing Pong</t>
  </si>
  <si>
    <t>December 14, 2025</t>
  </si>
  <si>
    <t>Cheung Ngau Shan (N)</t>
  </si>
  <si>
    <t>Ave.</t>
  </si>
  <si>
    <t>Total</t>
  </si>
  <si>
    <t>ChunMan</t>
  </si>
  <si>
    <t>Darren</t>
  </si>
  <si>
    <t>ACWai</t>
  </si>
  <si>
    <t>Rnd 1</t>
  </si>
  <si>
    <t>Rnd 2</t>
  </si>
  <si>
    <t>Rnd 3</t>
  </si>
  <si>
    <t>Rnd 4</t>
  </si>
  <si>
    <t>Rnd 5</t>
  </si>
  <si>
    <t>Rnd 6</t>
  </si>
  <si>
    <t>Darren Connelly</t>
  </si>
  <si>
    <t>Ray Leung</t>
  </si>
  <si>
    <t>Ho Kwok Wai</t>
  </si>
  <si>
    <t>Lee Chun Man</t>
  </si>
  <si>
    <t>Freestyler 3.5</t>
  </si>
  <si>
    <t>Secret X / Secret R</t>
  </si>
  <si>
    <t>Device / Pike Precision 2</t>
  </si>
  <si>
    <t>Wasabi</t>
  </si>
  <si>
    <t>Freestyler 5</t>
  </si>
  <si>
    <t>Cyril</t>
  </si>
  <si>
    <t>Vantage / Thor 2</t>
  </si>
  <si>
    <t>Thor 2 / Shinto</t>
  </si>
  <si>
    <t>Pitbull / Freestyler 5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</si>
</sst>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6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Q23" sqref="Q23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7.6640625" style="3" customWidth="1"/>
    <col min="4" max="4" width="2.554687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63</v>
      </c>
      <c r="D2" s="61" t="s">
        <v>2</v>
      </c>
      <c r="E2" s="104"/>
      <c r="F2" s="125" t="s">
        <v>64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51.96</v>
      </c>
      <c r="D3" s="64" t="str">
        <f>VLOOKUP(C3,B48:C67,2,FALSE)</f>
        <v>Lee Chun Man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55.32</v>
      </c>
      <c r="N3" s="14" t="str">
        <f>IF(M3="","",VLOOKUP(1000,N$5:$AG$45,20,FALSE))</f>
        <v>CM Cheng</v>
      </c>
      <c r="O3" s="66">
        <f>IF(MIN(O5:O44)=0,"",MIN(O5:O44))</f>
        <v>51.96</v>
      </c>
      <c r="P3" s="15" t="str">
        <f>IF(O3="","",VLOOKUP(1000,P$5:$AG$45,18,FALSE))</f>
        <v>Lee Chun Man</v>
      </c>
      <c r="Q3" s="65">
        <f>IF(MIN(Q5:Q44)=0,"",MIN(Q5:Q44))</f>
        <v>58.25</v>
      </c>
      <c r="R3" s="14" t="str">
        <f>IF(Q3="","",VLOOKUP(1000,R$5:$AG$45,16,FALSE))</f>
        <v>Ray Leung</v>
      </c>
      <c r="S3" s="66">
        <f>IF(MIN(S5:S44)=0,"",MIN(S5:S44))</f>
        <v>57.62</v>
      </c>
      <c r="T3" s="15" t="str">
        <f>IF(S3="","",VLOOKUP(1000,T$5:$AG$45,14,FALSE))</f>
        <v>Sunny Tse</v>
      </c>
      <c r="U3" s="65">
        <f>IF(MIN(U5:U44)=0,"",MIN(U5:U44))</f>
        <v>53.35</v>
      </c>
      <c r="V3" s="14" t="str">
        <f>IF(U3="","",VLOOKUP(1000,V$5:$AG$45,12,FALSE))</f>
        <v>Lee Chun Man</v>
      </c>
      <c r="W3" s="66">
        <f>IF(MIN(W5:W44)=0,"",MIN(W5:W44))</f>
        <v>68.59</v>
      </c>
      <c r="X3" s="15" t="str">
        <f>IF(W3="","",VLOOKUP(1000,X$5:$AG$45,10,FALSE))</f>
        <v>Alex Yeung</v>
      </c>
      <c r="Y3" s="65" t="str">
        <f>IF(MIN(Y5:Y44)=0,"",MIN(Y5:Y44))</f>
        <v/>
      </c>
      <c r="Z3" s="14" t="str">
        <f>IF(Y3="","",VLOOKUP(1000,Z$5:$AG$45,8,FALSE))</f>
        <v/>
      </c>
      <c r="AA3" s="66" t="str">
        <f>IF(MIN(AA5:AA44)=0,"",MIN(AA5:AA44))</f>
        <v/>
      </c>
      <c r="AB3" s="15" t="str">
        <f>IF(AA3="","",VLOOKUP(1000,AB$5:$AG$45,6,FALSE))</f>
        <v/>
      </c>
      <c r="AC3" s="65" t="str">
        <f>IF(MIN(AC5:AC44)=0,"",MIN(AC5:AC44))</f>
        <v/>
      </c>
      <c r="AD3" s="14" t="str">
        <f>IF(AC3="","",VLOOKUP(1000,AD$5:$AG$45,4,FALSE))</f>
        <v/>
      </c>
      <c r="AE3" s="66" t="str">
        <f>IF(MIN(AE5:AE44)=0,"",MIN(AE5:AE44))</f>
        <v/>
      </c>
      <c r="AF3" s="15" t="str">
        <f>IF(AE3="","",VLOOKUP(1000,AF$5:$AG$45,2,FALSE))</f>
        <v/>
      </c>
      <c r="AG3" s="67"/>
      <c r="AH3" s="65" t="str">
        <f>IF(MIN(AH5:AH44)=0,"",MIN(AH5:AH44))</f>
        <v/>
      </c>
      <c r="AI3" s="14" t="str">
        <f>IF(AH3="","",VLOOKUP(1000,AI$5:$BB$45,20,FALSE))</f>
        <v/>
      </c>
      <c r="AJ3" s="66" t="str">
        <f>IF(MIN(AJ5:AJ44)=0,"",MIN(AJ5:AJ44))</f>
        <v/>
      </c>
      <c r="AK3" s="15" t="str">
        <f>IF(AJ3="","",VLOOKUP(1000,AK$5:$BB$45,18,FALSE))</f>
        <v/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76</v>
      </c>
      <c r="C5" s="116" t="s">
        <v>43</v>
      </c>
      <c r="D5" s="116"/>
      <c r="E5" s="106">
        <f t="shared" ref="E5:E44" si="0">IF(B5="","",VLOOKUP(F5,L$48:N$87,3,FALSE))</f>
        <v>12</v>
      </c>
      <c r="F5" s="107">
        <f>IF(H5&gt;0,IF(H5&lt;15,IF(H5&lt;4,(I5-J5)/H5,(I5-K5-J5)/(H5-1)),(I5-K5-L5-J5)/(H5-2)),"")</f>
        <v>768.84449976169856</v>
      </c>
      <c r="G5" s="137">
        <f>IF(H5&gt;0,IF(H5&lt;15,IF(H5&lt;4,I5-J5,I5-K5-J5),I5-K5-L5-J5),"")</f>
        <v>3844.2224988084927</v>
      </c>
      <c r="H5" s="114">
        <f t="shared" ref="H5:H44" si="1">COUNT(P48:AI48)</f>
        <v>6</v>
      </c>
      <c r="I5" s="109">
        <f t="shared" ref="I5:I44" si="2">SUM(P48:AI48)</f>
        <v>3844.2224988084927</v>
      </c>
      <c r="J5" s="118">
        <v>0</v>
      </c>
      <c r="K5" s="127">
        <f>IF(H5&gt;3,MIN(P48:AI48),0)</f>
        <v>0</v>
      </c>
      <c r="L5" s="128">
        <f>IF(H5&gt;14,SMALL(P48:AI48, 2),0)</f>
        <v>0</v>
      </c>
      <c r="M5" s="129">
        <v>57.75</v>
      </c>
      <c r="N5" s="130">
        <f>IF(ISTEXT(M5),0,IF(ISERROR(M$3/M5*1000),"",M$3/M5*1000))</f>
        <v>957.92207792207796</v>
      </c>
      <c r="O5" s="131">
        <v>73.75</v>
      </c>
      <c r="P5" s="130">
        <f t="shared" ref="P5:P44" si="3">IF(ISTEXT(O5),0,IF(ISERROR(O$3/O5*1000),"",O$3/O5*1000))</f>
        <v>704.54237288135596</v>
      </c>
      <c r="Q5" s="119" t="s">
        <v>38</v>
      </c>
      <c r="R5" s="130">
        <f t="shared" ref="R5:R44" si="4">IF(ISTEXT(Q5),0,IF(ISERROR(Q$3/Q5*1000),"",Q$3/Q5*1000))</f>
        <v>0</v>
      </c>
      <c r="S5" s="119">
        <v>78.25</v>
      </c>
      <c r="T5" s="130">
        <f t="shared" ref="T5:T44" si="5">IF(ISTEXT(S5),0,IF(ISERROR(S$3/S5*1000),"",S$3/S5*1000))</f>
        <v>736.35782747603832</v>
      </c>
      <c r="U5" s="119">
        <v>63.78</v>
      </c>
      <c r="V5" s="130">
        <f t="shared" ref="V5:V44" si="6">IF(ISTEXT(U5),0,IF(ISERROR(U$3/U5*1000),"",U$3/U5*1000))</f>
        <v>836.46911257447471</v>
      </c>
      <c r="W5" s="119">
        <v>112.64</v>
      </c>
      <c r="X5" s="130">
        <f t="shared" ref="X5:X44" si="7">IF(ISTEXT(W5),0,IF(ISERROR(W$3/W5*1000),"",W$3/W5*1000))</f>
        <v>608.9311079545455</v>
      </c>
      <c r="Y5" s="131"/>
      <c r="Z5" s="130" t="str">
        <f t="shared" ref="Z5:Z44" si="8">IF(ISTEXT(Y5),0,IF(ISERROR(Y$3/Y5*1000),"",Y$3/Y5*1000))</f>
        <v/>
      </c>
      <c r="AA5" s="119"/>
      <c r="AB5" s="130" t="str">
        <f t="shared" ref="AB5:AB44" si="9">IF(ISTEXT(AA5),0,IF(ISERROR(AA$3/AA5*1000),"",AA$3/AA5*1000))</f>
        <v/>
      </c>
      <c r="AC5" s="121"/>
      <c r="AD5" s="110" t="str">
        <f t="shared" ref="AD5:AD44" si="10">IF(ISTEXT(AC5),0,IF(ISERROR(AC$3/AC5*1000),"",AC$3/AC5*1000))</f>
        <v/>
      </c>
      <c r="AE5" s="121"/>
      <c r="AF5" s="110" t="str">
        <f t="shared" ref="AF5:AF44" si="11">IF(ISTEXT(AE5),0,IF(ISERROR(AE$3/AE5*1000),"",AE$3/AE5*1000))</f>
        <v/>
      </c>
      <c r="AG5" s="123" t="str">
        <f t="shared" ref="AG5:AG44" si="12">IF(B5="","",B5)</f>
        <v>Darren Connelly</v>
      </c>
      <c r="AH5" s="121"/>
      <c r="AI5" s="110" t="str">
        <f t="shared" ref="AI5:AI44" si="13">IF(ISTEXT(AH5),0,IF(ISERROR(AH$3/AH5*1000),"",AH$3/AH5*1000))</f>
        <v/>
      </c>
      <c r="AJ5" s="121"/>
      <c r="AK5" s="110" t="str">
        <f t="shared" ref="AK5:AK44" si="14">IF(ISTEXT(AJ5),0,IF(ISERROR(AJ$3/AJ5*1000),"",AJ$3/AJ5*1000))</f>
        <v/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Darren Connelly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51</v>
      </c>
      <c r="C6" s="116" t="s">
        <v>55</v>
      </c>
      <c r="D6" s="116"/>
      <c r="E6" s="22">
        <f t="shared" si="0"/>
        <v>4</v>
      </c>
      <c r="F6" s="23">
        <f t="shared" ref="F6:F44" si="24">IF(H6&gt;0,IF(H6&lt;15,IF(H6&lt;4,(I6-J6)/H6,(I6-K6-J6)/(H6-1)),(I6-K6-L6-J6)/(H6-2)),"")</f>
        <v>876.51140654059361</v>
      </c>
      <c r="G6" s="138">
        <f t="shared" ref="G6:G44" si="25">IF(H6&gt;0,IF(H6&lt;15,IF(H6&lt;4,I6-J6,I6-K6-J6),I6-K6-L6-J6),"")</f>
        <v>4382.5570327029682</v>
      </c>
      <c r="H6" s="28">
        <f t="shared" si="1"/>
        <v>6</v>
      </c>
      <c r="I6" s="24">
        <f t="shared" si="2"/>
        <v>4971.1388179317855</v>
      </c>
      <c r="J6" s="118">
        <v>0</v>
      </c>
      <c r="K6" s="132">
        <f t="shared" ref="K6:K44" si="26">IF(H6&gt;3,MIN(P49:AI49),0)</f>
        <v>588.58178522881747</v>
      </c>
      <c r="L6" s="133">
        <f t="shared" ref="L6:L44" si="27">IF(H6&gt;14,SMALL(P49:AI49, 2),0)</f>
        <v>0</v>
      </c>
      <c r="M6" s="120">
        <v>69.02</v>
      </c>
      <c r="N6" s="134">
        <f t="shared" ref="N6:N44" si="28">IF(ISTEXT(M6),0,IF(ISERROR(M$3/M6*1000),"",M$3/M6*1000))</f>
        <v>801.50680962039985</v>
      </c>
      <c r="O6" s="120">
        <v>88.28</v>
      </c>
      <c r="P6" s="134">
        <f t="shared" si="3"/>
        <v>588.58178522881747</v>
      </c>
      <c r="Q6" s="120">
        <v>65.42</v>
      </c>
      <c r="R6" s="134">
        <f t="shared" si="4"/>
        <v>890.40048914704983</v>
      </c>
      <c r="S6" s="120">
        <v>70.62</v>
      </c>
      <c r="T6" s="134">
        <f t="shared" si="5"/>
        <v>815.91617105635783</v>
      </c>
      <c r="U6" s="120">
        <v>60.99</v>
      </c>
      <c r="V6" s="134">
        <f t="shared" si="6"/>
        <v>874.73356287916044</v>
      </c>
      <c r="W6" s="120">
        <v>68.59</v>
      </c>
      <c r="X6" s="134">
        <f t="shared" si="7"/>
        <v>1000</v>
      </c>
      <c r="Y6" s="120"/>
      <c r="Z6" s="134" t="str">
        <f t="shared" si="8"/>
        <v/>
      </c>
      <c r="AA6" s="120"/>
      <c r="AB6" s="134" t="str">
        <f t="shared" si="9"/>
        <v/>
      </c>
      <c r="AC6" s="122"/>
      <c r="AD6" s="26" t="str">
        <f t="shared" si="10"/>
        <v/>
      </c>
      <c r="AE6" s="121"/>
      <c r="AF6" s="26" t="str">
        <f t="shared" si="11"/>
        <v/>
      </c>
      <c r="AG6" s="123" t="str">
        <f t="shared" si="12"/>
        <v>Alex Yeung</v>
      </c>
      <c r="AH6" s="121"/>
      <c r="AI6" s="26" t="str">
        <f t="shared" si="13"/>
        <v/>
      </c>
      <c r="AJ6" s="121"/>
      <c r="AK6" s="26" t="str">
        <f t="shared" si="14"/>
        <v/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Alex Yeung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60</v>
      </c>
      <c r="C7" s="116" t="s">
        <v>81</v>
      </c>
      <c r="D7" s="116"/>
      <c r="E7" s="106">
        <f t="shared" si="0"/>
        <v>5</v>
      </c>
      <c r="F7" s="107">
        <f t="shared" si="24"/>
        <v>876.12773506875908</v>
      </c>
      <c r="G7" s="137">
        <f t="shared" si="25"/>
        <v>4380.6386753437955</v>
      </c>
      <c r="H7" s="108">
        <f t="shared" si="1"/>
        <v>6</v>
      </c>
      <c r="I7" s="109">
        <f t="shared" si="2"/>
        <v>5056.1261405248542</v>
      </c>
      <c r="J7" s="118">
        <v>0</v>
      </c>
      <c r="K7" s="127">
        <f t="shared" si="26"/>
        <v>675.4874651810585</v>
      </c>
      <c r="L7" s="128">
        <f t="shared" si="27"/>
        <v>0</v>
      </c>
      <c r="M7" s="120">
        <v>60.35</v>
      </c>
      <c r="N7" s="135">
        <f t="shared" si="28"/>
        <v>916.65285832642917</v>
      </c>
      <c r="O7" s="120">
        <v>72.11</v>
      </c>
      <c r="P7" s="135">
        <f t="shared" si="3"/>
        <v>720.56580224656773</v>
      </c>
      <c r="Q7" s="120">
        <v>67.98</v>
      </c>
      <c r="R7" s="135">
        <f t="shared" si="4"/>
        <v>856.86966754927914</v>
      </c>
      <c r="S7" s="120">
        <v>63.53</v>
      </c>
      <c r="T7" s="135">
        <f t="shared" si="5"/>
        <v>906.9730835825593</v>
      </c>
      <c r="U7" s="120">
        <v>78.98</v>
      </c>
      <c r="V7" s="135">
        <f t="shared" si="6"/>
        <v>675.4874651810585</v>
      </c>
      <c r="W7" s="120">
        <v>70.02</v>
      </c>
      <c r="X7" s="135">
        <f t="shared" si="7"/>
        <v>979.5772636389604</v>
      </c>
      <c r="Y7" s="120"/>
      <c r="Z7" s="135" t="str">
        <f t="shared" si="8"/>
        <v/>
      </c>
      <c r="AA7" s="120"/>
      <c r="AB7" s="135" t="str">
        <f t="shared" si="9"/>
        <v/>
      </c>
      <c r="AC7" s="122"/>
      <c r="AD7" s="110" t="str">
        <f t="shared" si="10"/>
        <v/>
      </c>
      <c r="AE7" s="121"/>
      <c r="AF7" s="110" t="str">
        <f t="shared" si="11"/>
        <v/>
      </c>
      <c r="AG7" s="123" t="str">
        <f t="shared" si="12"/>
        <v>Leung Chi Sang</v>
      </c>
      <c r="AH7" s="121"/>
      <c r="AI7" s="110" t="str">
        <f t="shared" si="13"/>
        <v/>
      </c>
      <c r="AJ7" s="121"/>
      <c r="AK7" s="110" t="str">
        <f t="shared" si="14"/>
        <v/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Leung Chi Sang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32</v>
      </c>
      <c r="C8" s="116" t="s">
        <v>82</v>
      </c>
      <c r="D8" s="116"/>
      <c r="E8" s="22">
        <f t="shared" si="0"/>
        <v>9</v>
      </c>
      <c r="F8" s="23">
        <f t="shared" si="24"/>
        <v>823.75303663123429</v>
      </c>
      <c r="G8" s="138">
        <f t="shared" si="25"/>
        <v>4118.7651831561716</v>
      </c>
      <c r="H8" s="28">
        <f t="shared" si="1"/>
        <v>6</v>
      </c>
      <c r="I8" s="24">
        <f t="shared" si="2"/>
        <v>4710.0259933518928</v>
      </c>
      <c r="J8" s="118">
        <v>0</v>
      </c>
      <c r="K8" s="132">
        <f t="shared" si="26"/>
        <v>591.26081019572155</v>
      </c>
      <c r="L8" s="133">
        <f t="shared" si="27"/>
        <v>0</v>
      </c>
      <c r="M8" s="120">
        <v>69.72</v>
      </c>
      <c r="N8" s="134">
        <f t="shared" si="28"/>
        <v>793.45955249569715</v>
      </c>
      <c r="O8" s="120">
        <v>87.88</v>
      </c>
      <c r="P8" s="134">
        <f t="shared" si="3"/>
        <v>591.26081019572155</v>
      </c>
      <c r="Q8" s="120">
        <v>69.95</v>
      </c>
      <c r="R8" s="134">
        <f t="shared" si="4"/>
        <v>832.73766976411719</v>
      </c>
      <c r="S8" s="120">
        <v>68.510000000000005</v>
      </c>
      <c r="T8" s="134">
        <f t="shared" si="5"/>
        <v>841.04510290468534</v>
      </c>
      <c r="U8" s="120">
        <v>78.11</v>
      </c>
      <c r="V8" s="134">
        <f t="shared" si="6"/>
        <v>683.01113813852271</v>
      </c>
      <c r="W8" s="120">
        <v>70.819999999999993</v>
      </c>
      <c r="X8" s="134">
        <f t="shared" si="7"/>
        <v>968.51171985314897</v>
      </c>
      <c r="Y8" s="120"/>
      <c r="Z8" s="134" t="str">
        <f t="shared" si="8"/>
        <v/>
      </c>
      <c r="AA8" s="120"/>
      <c r="AB8" s="134" t="str">
        <f t="shared" si="9"/>
        <v/>
      </c>
      <c r="AC8" s="122"/>
      <c r="AD8" s="26" t="str">
        <f t="shared" si="10"/>
        <v/>
      </c>
      <c r="AE8" s="121"/>
      <c r="AF8" s="26" t="str">
        <f t="shared" si="11"/>
        <v/>
      </c>
      <c r="AG8" s="123" t="str">
        <f t="shared" si="12"/>
        <v>Wing Wong</v>
      </c>
      <c r="AH8" s="121"/>
      <c r="AI8" s="26" t="str">
        <f t="shared" si="13"/>
        <v/>
      </c>
      <c r="AJ8" s="121"/>
      <c r="AK8" s="26" t="str">
        <f t="shared" si="14"/>
        <v/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Wing Wong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77</v>
      </c>
      <c r="C9" s="116" t="s">
        <v>87</v>
      </c>
      <c r="D9" s="116"/>
      <c r="E9" s="106">
        <f t="shared" si="0"/>
        <v>11</v>
      </c>
      <c r="F9" s="107">
        <f t="shared" si="24"/>
        <v>778.74288575418279</v>
      </c>
      <c r="G9" s="137">
        <f t="shared" si="25"/>
        <v>3893.7144287709139</v>
      </c>
      <c r="H9" s="108">
        <f t="shared" si="1"/>
        <v>6</v>
      </c>
      <c r="I9" s="109">
        <f t="shared" si="2"/>
        <v>4528.2241369159865</v>
      </c>
      <c r="J9" s="118">
        <v>0</v>
      </c>
      <c r="K9" s="127">
        <f t="shared" si="26"/>
        <v>634.50970814507264</v>
      </c>
      <c r="L9" s="128">
        <f t="shared" si="27"/>
        <v>0</v>
      </c>
      <c r="M9" s="120">
        <v>84.79</v>
      </c>
      <c r="N9" s="135">
        <f t="shared" si="28"/>
        <v>652.43542870621525</v>
      </c>
      <c r="O9" s="120">
        <v>81.89</v>
      </c>
      <c r="P9" s="135">
        <f t="shared" si="3"/>
        <v>634.50970814507264</v>
      </c>
      <c r="Q9" s="120">
        <v>58.25</v>
      </c>
      <c r="R9" s="135">
        <f t="shared" si="4"/>
        <v>1000</v>
      </c>
      <c r="S9" s="120">
        <v>70.069999999999993</v>
      </c>
      <c r="T9" s="135">
        <f t="shared" si="5"/>
        <v>822.32053660625093</v>
      </c>
      <c r="U9" s="120">
        <v>77.02</v>
      </c>
      <c r="V9" s="135">
        <f t="shared" si="6"/>
        <v>692.67722669436512</v>
      </c>
      <c r="W9" s="120">
        <v>94.44</v>
      </c>
      <c r="X9" s="135">
        <f t="shared" si="7"/>
        <v>726.28123676408302</v>
      </c>
      <c r="Y9" s="120"/>
      <c r="Z9" s="135" t="str">
        <f t="shared" si="8"/>
        <v/>
      </c>
      <c r="AA9" s="120"/>
      <c r="AB9" s="135" t="str">
        <f t="shared" si="9"/>
        <v/>
      </c>
      <c r="AC9" s="122"/>
      <c r="AD9" s="110" t="str">
        <f t="shared" si="10"/>
        <v/>
      </c>
      <c r="AE9" s="121"/>
      <c r="AF9" s="110" t="str">
        <f t="shared" si="11"/>
        <v/>
      </c>
      <c r="AG9" s="123" t="str">
        <f t="shared" si="12"/>
        <v>Ray Leung</v>
      </c>
      <c r="AH9" s="121"/>
      <c r="AI9" s="110" t="str">
        <f t="shared" si="13"/>
        <v/>
      </c>
      <c r="AJ9" s="121"/>
      <c r="AK9" s="110" t="str">
        <f t="shared" si="14"/>
        <v/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Ray Leung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36</v>
      </c>
      <c r="C10" s="116" t="s">
        <v>53</v>
      </c>
      <c r="D10" s="116"/>
      <c r="E10" s="22">
        <f t="shared" si="0"/>
        <v>7</v>
      </c>
      <c r="F10" s="23">
        <f t="shared" si="24"/>
        <v>855.44627608419432</v>
      </c>
      <c r="G10" s="138">
        <f t="shared" si="25"/>
        <v>4277.2313804209716</v>
      </c>
      <c r="H10" s="28">
        <f t="shared" si="1"/>
        <v>6</v>
      </c>
      <c r="I10" s="24">
        <f t="shared" si="2"/>
        <v>4277.2313804209716</v>
      </c>
      <c r="J10" s="118">
        <v>0</v>
      </c>
      <c r="K10" s="132">
        <f t="shared" si="26"/>
        <v>0</v>
      </c>
      <c r="L10" s="133">
        <f t="shared" si="27"/>
        <v>0</v>
      </c>
      <c r="M10" s="120">
        <v>55.32</v>
      </c>
      <c r="N10" s="134">
        <f t="shared" si="28"/>
        <v>1000</v>
      </c>
      <c r="O10" s="120">
        <v>81.05</v>
      </c>
      <c r="P10" s="134">
        <f t="shared" si="3"/>
        <v>641.08574953732261</v>
      </c>
      <c r="Q10" s="120">
        <v>71.510000000000005</v>
      </c>
      <c r="R10" s="134">
        <f t="shared" si="4"/>
        <v>814.57138861697661</v>
      </c>
      <c r="S10" s="120">
        <v>66.98</v>
      </c>
      <c r="T10" s="134">
        <f t="shared" si="5"/>
        <v>860.25679307255882</v>
      </c>
      <c r="U10" s="120" t="s">
        <v>38</v>
      </c>
      <c r="V10" s="134">
        <f t="shared" si="6"/>
        <v>0</v>
      </c>
      <c r="W10" s="120">
        <v>71.349999999999994</v>
      </c>
      <c r="X10" s="134">
        <f t="shared" si="7"/>
        <v>961.31744919411369</v>
      </c>
      <c r="Y10" s="120"/>
      <c r="Z10" s="134" t="str">
        <f t="shared" si="8"/>
        <v/>
      </c>
      <c r="AA10" s="120"/>
      <c r="AB10" s="134" t="str">
        <f t="shared" si="9"/>
        <v/>
      </c>
      <c r="AC10" s="122"/>
      <c r="AD10" s="26" t="str">
        <f t="shared" si="10"/>
        <v/>
      </c>
      <c r="AE10" s="121"/>
      <c r="AF10" s="26" t="str">
        <f t="shared" si="11"/>
        <v/>
      </c>
      <c r="AG10" s="123" t="str">
        <f t="shared" si="12"/>
        <v>CM Cheng</v>
      </c>
      <c r="AH10" s="121"/>
      <c r="AI10" s="26" t="str">
        <f t="shared" si="13"/>
        <v/>
      </c>
      <c r="AJ10" s="121"/>
      <c r="AK10" s="26" t="str">
        <f t="shared" si="14"/>
        <v/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CM Cheng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61</v>
      </c>
      <c r="C11" s="116" t="s">
        <v>88</v>
      </c>
      <c r="D11" s="116"/>
      <c r="E11" s="22">
        <f t="shared" si="0"/>
        <v>10</v>
      </c>
      <c r="F11" s="23">
        <f t="shared" si="24"/>
        <v>811.00907252219781</v>
      </c>
      <c r="G11" s="138">
        <f t="shared" si="25"/>
        <v>4055.0453626109893</v>
      </c>
      <c r="H11" s="28">
        <f t="shared" si="1"/>
        <v>6</v>
      </c>
      <c r="I11" s="24">
        <f t="shared" si="2"/>
        <v>4710.8661237008337</v>
      </c>
      <c r="J11" s="118">
        <v>0</v>
      </c>
      <c r="K11" s="132">
        <f t="shared" si="26"/>
        <v>655.82076108984461</v>
      </c>
      <c r="L11" s="133">
        <f t="shared" si="27"/>
        <v>0</v>
      </c>
      <c r="M11" s="120">
        <v>75.42</v>
      </c>
      <c r="N11" s="134">
        <f t="shared" si="28"/>
        <v>733.49244232299122</v>
      </c>
      <c r="O11" s="120">
        <v>60.65</v>
      </c>
      <c r="P11" s="134">
        <f t="shared" si="3"/>
        <v>856.71887881286068</v>
      </c>
      <c r="Q11" s="120">
        <v>88.82</v>
      </c>
      <c r="R11" s="134">
        <f t="shared" si="4"/>
        <v>655.82076108984461</v>
      </c>
      <c r="S11" s="120">
        <v>66.38</v>
      </c>
      <c r="T11" s="134">
        <f t="shared" si="5"/>
        <v>868.03253992166321</v>
      </c>
      <c r="U11" s="120">
        <v>63.89</v>
      </c>
      <c r="V11" s="134">
        <f t="shared" si="6"/>
        <v>835.02895601815624</v>
      </c>
      <c r="W11" s="120">
        <v>90.04</v>
      </c>
      <c r="X11" s="134">
        <f t="shared" si="7"/>
        <v>761.77254553531759</v>
      </c>
      <c r="Y11" s="120"/>
      <c r="Z11" s="134" t="str">
        <f t="shared" si="8"/>
        <v/>
      </c>
      <c r="AA11" s="120"/>
      <c r="AB11" s="134" t="str">
        <f t="shared" si="9"/>
        <v/>
      </c>
      <c r="AC11" s="122"/>
      <c r="AD11" s="26" t="str">
        <f t="shared" si="10"/>
        <v/>
      </c>
      <c r="AE11" s="121"/>
      <c r="AF11" s="26" t="str">
        <f t="shared" si="11"/>
        <v/>
      </c>
      <c r="AG11" s="123" t="str">
        <f t="shared" si="12"/>
        <v>Leung Chi Wa</v>
      </c>
      <c r="AH11" s="121"/>
      <c r="AI11" s="26" t="str">
        <f t="shared" si="13"/>
        <v/>
      </c>
      <c r="AJ11" s="121"/>
      <c r="AK11" s="26" t="str">
        <f t="shared" si="14"/>
        <v/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Leung Chi Wa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46</v>
      </c>
      <c r="C12" s="116" t="s">
        <v>86</v>
      </c>
      <c r="D12" s="116"/>
      <c r="E12" s="22">
        <f t="shared" si="0"/>
        <v>3</v>
      </c>
      <c r="F12" s="23">
        <f t="shared" si="24"/>
        <v>928.24552673561845</v>
      </c>
      <c r="G12" s="138">
        <f t="shared" si="25"/>
        <v>4641.2276336780924</v>
      </c>
      <c r="H12" s="28">
        <f t="shared" si="1"/>
        <v>6</v>
      </c>
      <c r="I12" s="24">
        <f t="shared" si="2"/>
        <v>5499.4342734546981</v>
      </c>
      <c r="J12" s="118">
        <v>0</v>
      </c>
      <c r="K12" s="132">
        <f t="shared" si="26"/>
        <v>858.2066397766057</v>
      </c>
      <c r="L12" s="133">
        <f t="shared" si="27"/>
        <v>0</v>
      </c>
      <c r="M12" s="120">
        <v>64.459999999999994</v>
      </c>
      <c r="N12" s="134">
        <f t="shared" si="28"/>
        <v>858.2066397766057</v>
      </c>
      <c r="O12" s="120">
        <v>58.25</v>
      </c>
      <c r="P12" s="134">
        <f t="shared" si="3"/>
        <v>892.01716738197422</v>
      </c>
      <c r="Q12" s="120">
        <v>59.58</v>
      </c>
      <c r="R12" s="134">
        <f t="shared" si="4"/>
        <v>977.67707284323603</v>
      </c>
      <c r="S12" s="120">
        <v>57.62</v>
      </c>
      <c r="T12" s="134">
        <f t="shared" si="5"/>
        <v>1000</v>
      </c>
      <c r="U12" s="120">
        <v>58.65</v>
      </c>
      <c r="V12" s="134">
        <f t="shared" si="6"/>
        <v>909.63341858482522</v>
      </c>
      <c r="W12" s="120">
        <v>79.58</v>
      </c>
      <c r="X12" s="134">
        <f t="shared" si="7"/>
        <v>861.89997486805737</v>
      </c>
      <c r="Y12" s="120"/>
      <c r="Z12" s="134" t="str">
        <f t="shared" si="8"/>
        <v/>
      </c>
      <c r="AA12" s="120"/>
      <c r="AB12" s="134" t="str">
        <f t="shared" si="9"/>
        <v/>
      </c>
      <c r="AC12" s="122"/>
      <c r="AD12" s="26" t="str">
        <f t="shared" si="10"/>
        <v/>
      </c>
      <c r="AE12" s="121"/>
      <c r="AF12" s="26" t="str">
        <f t="shared" si="11"/>
        <v/>
      </c>
      <c r="AG12" s="123" t="str">
        <f t="shared" si="12"/>
        <v>Sunny Tse</v>
      </c>
      <c r="AH12" s="121"/>
      <c r="AI12" s="26" t="str">
        <f t="shared" si="13"/>
        <v/>
      </c>
      <c r="AJ12" s="121"/>
      <c r="AK12" s="26" t="str">
        <f t="shared" si="14"/>
        <v/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Sunny Tse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42</v>
      </c>
      <c r="C13" s="116" t="s">
        <v>84</v>
      </c>
      <c r="D13" s="116"/>
      <c r="E13" s="106">
        <f t="shared" si="0"/>
        <v>1</v>
      </c>
      <c r="F13" s="107">
        <f t="shared" si="24"/>
        <v>943.41045707005981</v>
      </c>
      <c r="G13" s="137">
        <f t="shared" si="25"/>
        <v>4717.0522853502989</v>
      </c>
      <c r="H13" s="108">
        <f t="shared" si="1"/>
        <v>6</v>
      </c>
      <c r="I13" s="109">
        <f t="shared" si="2"/>
        <v>5522.0581060720688</v>
      </c>
      <c r="J13" s="118">
        <v>0</v>
      </c>
      <c r="K13" s="127">
        <f t="shared" si="26"/>
        <v>805.00582072176951</v>
      </c>
      <c r="L13" s="128">
        <f t="shared" si="27"/>
        <v>0</v>
      </c>
      <c r="M13" s="120">
        <v>68.72</v>
      </c>
      <c r="N13" s="135">
        <f t="shared" si="28"/>
        <v>805.00582072176951</v>
      </c>
      <c r="O13" s="120">
        <v>55.39</v>
      </c>
      <c r="P13" s="135">
        <f t="shared" si="3"/>
        <v>938.07546488535843</v>
      </c>
      <c r="Q13" s="120">
        <v>61.98</v>
      </c>
      <c r="R13" s="135">
        <f t="shared" si="4"/>
        <v>939.81929654727332</v>
      </c>
      <c r="S13" s="120">
        <v>62.22</v>
      </c>
      <c r="T13" s="135">
        <f t="shared" si="5"/>
        <v>926.06878817100608</v>
      </c>
      <c r="U13" s="120">
        <v>56.62</v>
      </c>
      <c r="V13" s="135">
        <f t="shared" si="6"/>
        <v>942.24655598728373</v>
      </c>
      <c r="W13" s="120">
        <v>70.650000000000006</v>
      </c>
      <c r="X13" s="135">
        <f t="shared" si="7"/>
        <v>970.84217975937713</v>
      </c>
      <c r="Y13" s="120"/>
      <c r="Z13" s="135" t="str">
        <f t="shared" si="8"/>
        <v/>
      </c>
      <c r="AA13" s="120"/>
      <c r="AB13" s="135" t="str">
        <f t="shared" si="9"/>
        <v/>
      </c>
      <c r="AC13" s="122"/>
      <c r="AD13" s="110" t="str">
        <f t="shared" si="10"/>
        <v/>
      </c>
      <c r="AE13" s="121"/>
      <c r="AF13" s="110" t="str">
        <f t="shared" si="11"/>
        <v/>
      </c>
      <c r="AG13" s="123" t="str">
        <f t="shared" si="12"/>
        <v>Stanley Chan</v>
      </c>
      <c r="AH13" s="121"/>
      <c r="AI13" s="110" t="str">
        <f t="shared" si="13"/>
        <v/>
      </c>
      <c r="AJ13" s="121"/>
      <c r="AK13" s="110" t="str">
        <f t="shared" si="14"/>
        <v/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Stanley Chan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 t="s">
        <v>40</v>
      </c>
      <c r="C14" s="116" t="s">
        <v>84</v>
      </c>
      <c r="D14" s="116"/>
      <c r="E14" s="22">
        <f t="shared" si="0"/>
        <v>13</v>
      </c>
      <c r="F14" s="23">
        <f t="shared" si="24"/>
        <v>759.24821750756871</v>
      </c>
      <c r="G14" s="138">
        <f t="shared" si="25"/>
        <v>3796.2410875378437</v>
      </c>
      <c r="H14" s="28">
        <f t="shared" si="1"/>
        <v>6</v>
      </c>
      <c r="I14" s="24">
        <f t="shared" si="2"/>
        <v>4422.3831922352529</v>
      </c>
      <c r="J14" s="118">
        <v>0</v>
      </c>
      <c r="K14" s="132">
        <f t="shared" si="26"/>
        <v>626.14210469740942</v>
      </c>
      <c r="L14" s="133">
        <f t="shared" si="27"/>
        <v>0</v>
      </c>
      <c r="M14" s="120">
        <v>77.55</v>
      </c>
      <c r="N14" s="134">
        <f t="shared" si="28"/>
        <v>713.34622823984523</v>
      </c>
      <c r="O14" s="120">
        <v>67.86</v>
      </c>
      <c r="P14" s="134">
        <f t="shared" si="3"/>
        <v>765.69407603890363</v>
      </c>
      <c r="Q14" s="120">
        <v>93.03</v>
      </c>
      <c r="R14" s="134">
        <f t="shared" si="4"/>
        <v>626.14210469740942</v>
      </c>
      <c r="S14" s="120">
        <v>78</v>
      </c>
      <c r="T14" s="134">
        <f t="shared" si="5"/>
        <v>738.71794871794873</v>
      </c>
      <c r="U14" s="120">
        <v>58.52</v>
      </c>
      <c r="V14" s="134">
        <f t="shared" si="6"/>
        <v>911.65413533834578</v>
      </c>
      <c r="W14" s="120">
        <v>102.86</v>
      </c>
      <c r="X14" s="134">
        <f t="shared" si="7"/>
        <v>666.82869920279995</v>
      </c>
      <c r="Y14" s="120"/>
      <c r="Z14" s="134" t="str">
        <f t="shared" si="8"/>
        <v/>
      </c>
      <c r="AA14" s="120"/>
      <c r="AB14" s="134" t="str">
        <f t="shared" si="9"/>
        <v/>
      </c>
      <c r="AC14" s="122"/>
      <c r="AD14" s="26" t="str">
        <f t="shared" si="10"/>
        <v/>
      </c>
      <c r="AE14" s="121"/>
      <c r="AF14" s="26" t="str">
        <f t="shared" si="11"/>
        <v/>
      </c>
      <c r="AG14" s="123" t="str">
        <f t="shared" si="12"/>
        <v>Philip Leung</v>
      </c>
      <c r="AH14" s="121"/>
      <c r="AI14" s="26" t="str">
        <f t="shared" si="13"/>
        <v/>
      </c>
      <c r="AJ14" s="121"/>
      <c r="AK14" s="26" t="str">
        <f t="shared" si="14"/>
        <v/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>Philip Leung</v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 t="s">
        <v>78</v>
      </c>
      <c r="C15" s="116" t="s">
        <v>83</v>
      </c>
      <c r="D15" s="116"/>
      <c r="E15" s="22">
        <f t="shared" si="0"/>
        <v>8</v>
      </c>
      <c r="F15" s="23">
        <f t="shared" si="24"/>
        <v>837.09212146132472</v>
      </c>
      <c r="G15" s="138">
        <f t="shared" si="25"/>
        <v>4185.4606073066234</v>
      </c>
      <c r="H15" s="28">
        <f t="shared" si="1"/>
        <v>6</v>
      </c>
      <c r="I15" s="24">
        <f t="shared" si="2"/>
        <v>4937.9587970242192</v>
      </c>
      <c r="J15" s="118">
        <v>0</v>
      </c>
      <c r="K15" s="132">
        <f t="shared" si="26"/>
        <v>752.49818971759601</v>
      </c>
      <c r="L15" s="133">
        <f t="shared" si="27"/>
        <v>0</v>
      </c>
      <c r="M15" s="120">
        <v>65.819999999999993</v>
      </c>
      <c r="N15" s="134">
        <f t="shared" si="28"/>
        <v>840.47402005469473</v>
      </c>
      <c r="O15" s="120">
        <v>69.05</v>
      </c>
      <c r="P15" s="134">
        <f t="shared" si="3"/>
        <v>752.49818971759601</v>
      </c>
      <c r="Q15" s="120">
        <v>75.760000000000005</v>
      </c>
      <c r="R15" s="134">
        <f t="shared" si="4"/>
        <v>768.87539598732837</v>
      </c>
      <c r="S15" s="120">
        <v>73.23</v>
      </c>
      <c r="T15" s="134">
        <f t="shared" si="5"/>
        <v>786.83599617643029</v>
      </c>
      <c r="U15" s="120">
        <v>63.29</v>
      </c>
      <c r="V15" s="134">
        <f t="shared" si="6"/>
        <v>842.94517301311419</v>
      </c>
      <c r="W15" s="120">
        <v>72.48</v>
      </c>
      <c r="X15" s="134">
        <f t="shared" si="7"/>
        <v>946.33002207505524</v>
      </c>
      <c r="Y15" s="120"/>
      <c r="Z15" s="134" t="str">
        <f t="shared" si="8"/>
        <v/>
      </c>
      <c r="AA15" s="120"/>
      <c r="AB15" s="134" t="str">
        <f t="shared" si="9"/>
        <v/>
      </c>
      <c r="AC15" s="122"/>
      <c r="AD15" s="26" t="str">
        <f t="shared" si="10"/>
        <v/>
      </c>
      <c r="AE15" s="121"/>
      <c r="AF15" s="26" t="str">
        <f t="shared" si="11"/>
        <v/>
      </c>
      <c r="AG15" s="123" t="str">
        <f t="shared" si="12"/>
        <v>Ho Kwok Wai</v>
      </c>
      <c r="AH15" s="121"/>
      <c r="AI15" s="26" t="str">
        <f t="shared" si="13"/>
        <v/>
      </c>
      <c r="AJ15" s="121"/>
      <c r="AK15" s="26" t="str">
        <f t="shared" si="14"/>
        <v/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>Ho Kwok Wai</v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 t="s">
        <v>62</v>
      </c>
      <c r="C16" s="116" t="s">
        <v>85</v>
      </c>
      <c r="D16" s="116"/>
      <c r="E16" s="22">
        <f t="shared" si="0"/>
        <v>14</v>
      </c>
      <c r="F16" s="23">
        <f t="shared" si="24"/>
        <v>736.67647948244462</v>
      </c>
      <c r="G16" s="138">
        <f t="shared" si="25"/>
        <v>3683.3823974122229</v>
      </c>
      <c r="H16" s="28">
        <f t="shared" si="1"/>
        <v>6</v>
      </c>
      <c r="I16" s="24">
        <f t="shared" si="2"/>
        <v>4303.3561475613697</v>
      </c>
      <c r="J16" s="118">
        <v>0</v>
      </c>
      <c r="K16" s="132">
        <f t="shared" si="26"/>
        <v>619.97375014914689</v>
      </c>
      <c r="L16" s="133">
        <f t="shared" si="27"/>
        <v>0</v>
      </c>
      <c r="M16" s="120">
        <v>87.61</v>
      </c>
      <c r="N16" s="134">
        <f t="shared" si="28"/>
        <v>631.43476772057977</v>
      </c>
      <c r="O16" s="120">
        <v>83.81</v>
      </c>
      <c r="P16" s="134">
        <f t="shared" si="3"/>
        <v>619.97375014914689</v>
      </c>
      <c r="Q16" s="120">
        <v>79.08</v>
      </c>
      <c r="R16" s="134">
        <f t="shared" si="4"/>
        <v>736.59585230146683</v>
      </c>
      <c r="S16" s="120">
        <v>77.11</v>
      </c>
      <c r="T16" s="134">
        <f t="shared" si="5"/>
        <v>747.24419660225647</v>
      </c>
      <c r="U16" s="120">
        <v>70.02</v>
      </c>
      <c r="V16" s="134">
        <f t="shared" si="6"/>
        <v>761.92516423878897</v>
      </c>
      <c r="W16" s="120">
        <v>85.08</v>
      </c>
      <c r="X16" s="134">
        <f t="shared" si="7"/>
        <v>806.18241654913027</v>
      </c>
      <c r="Y16" s="120"/>
      <c r="Z16" s="134" t="str">
        <f t="shared" si="8"/>
        <v/>
      </c>
      <c r="AA16" s="120"/>
      <c r="AB16" s="134" t="str">
        <f t="shared" si="9"/>
        <v/>
      </c>
      <c r="AC16" s="122"/>
      <c r="AD16" s="26" t="str">
        <f t="shared" si="10"/>
        <v/>
      </c>
      <c r="AE16" s="121"/>
      <c r="AF16" s="26" t="str">
        <f t="shared" si="11"/>
        <v/>
      </c>
      <c r="AG16" s="123" t="str">
        <f t="shared" si="12"/>
        <v>Choi Wing Pong</v>
      </c>
      <c r="AH16" s="121"/>
      <c r="AI16" s="26" t="str">
        <f t="shared" si="13"/>
        <v/>
      </c>
      <c r="AJ16" s="121"/>
      <c r="AK16" s="26" t="str">
        <f t="shared" si="14"/>
        <v/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>Choi Wing Pong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 t="s">
        <v>52</v>
      </c>
      <c r="C17" s="116" t="s">
        <v>54</v>
      </c>
      <c r="D17" s="116"/>
      <c r="E17" s="22">
        <f t="shared" si="0"/>
        <v>15</v>
      </c>
      <c r="F17" s="23">
        <f t="shared" si="24"/>
        <v>380.83256316606878</v>
      </c>
      <c r="G17" s="138">
        <f t="shared" si="25"/>
        <v>1904.162815830344</v>
      </c>
      <c r="H17" s="28">
        <f t="shared" si="1"/>
        <v>6</v>
      </c>
      <c r="I17" s="24">
        <f t="shared" si="2"/>
        <v>1904.162815830344</v>
      </c>
      <c r="J17" s="118">
        <v>0</v>
      </c>
      <c r="K17" s="132">
        <f t="shared" si="26"/>
        <v>0</v>
      </c>
      <c r="L17" s="133">
        <f t="shared" si="27"/>
        <v>0</v>
      </c>
      <c r="M17" s="120">
        <v>82.88</v>
      </c>
      <c r="N17" s="134">
        <f t="shared" si="28"/>
        <v>667.47104247104255</v>
      </c>
      <c r="O17" s="120">
        <v>94.72</v>
      </c>
      <c r="P17" s="134">
        <f t="shared" si="3"/>
        <v>548.56418918918928</v>
      </c>
      <c r="Q17" s="120">
        <v>84.65</v>
      </c>
      <c r="R17" s="134">
        <f t="shared" si="4"/>
        <v>688.12758417011219</v>
      </c>
      <c r="S17" s="120" t="s">
        <v>41</v>
      </c>
      <c r="T17" s="134">
        <f t="shared" si="5"/>
        <v>0</v>
      </c>
      <c r="U17" s="120" t="s">
        <v>41</v>
      </c>
      <c r="V17" s="134">
        <f t="shared" si="6"/>
        <v>0</v>
      </c>
      <c r="W17" s="120" t="s">
        <v>41</v>
      </c>
      <c r="X17" s="134">
        <f t="shared" si="7"/>
        <v>0</v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>Allan Yeung</v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>Allan Yeung</v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 t="s">
        <v>50</v>
      </c>
      <c r="C18" s="116" t="s">
        <v>56</v>
      </c>
      <c r="D18" s="126"/>
      <c r="E18" s="22">
        <f t="shared" si="0"/>
        <v>6</v>
      </c>
      <c r="F18" s="23">
        <f t="shared" si="24"/>
        <v>859.16243826867526</v>
      </c>
      <c r="G18" s="138">
        <f t="shared" si="25"/>
        <v>4295.8121913433761</v>
      </c>
      <c r="H18" s="28">
        <f t="shared" si="1"/>
        <v>6</v>
      </c>
      <c r="I18" s="24">
        <f t="shared" si="2"/>
        <v>5039.2001412853188</v>
      </c>
      <c r="J18" s="118">
        <v>0</v>
      </c>
      <c r="K18" s="132">
        <f t="shared" si="26"/>
        <v>743.38794994194291</v>
      </c>
      <c r="L18" s="133">
        <f t="shared" si="27"/>
        <v>0</v>
      </c>
      <c r="M18" s="120">
        <v>62.75</v>
      </c>
      <c r="N18" s="134">
        <f t="shared" si="28"/>
        <v>881.59362549800801</v>
      </c>
      <c r="O18" s="120">
        <v>62.32</v>
      </c>
      <c r="P18" s="134">
        <f t="shared" si="3"/>
        <v>833.76123234916565</v>
      </c>
      <c r="Q18" s="120">
        <v>60.38</v>
      </c>
      <c r="R18" s="134">
        <f t="shared" si="4"/>
        <v>964.72341835044722</v>
      </c>
      <c r="S18" s="120">
        <v>77.510000000000005</v>
      </c>
      <c r="T18" s="134">
        <f t="shared" si="5"/>
        <v>743.38794994194291</v>
      </c>
      <c r="U18" s="120">
        <v>67.69</v>
      </c>
      <c r="V18" s="134">
        <f t="shared" si="6"/>
        <v>788.1518688137096</v>
      </c>
      <c r="W18" s="120">
        <v>82.88</v>
      </c>
      <c r="X18" s="134">
        <f t="shared" si="7"/>
        <v>827.5820463320465</v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>Li Man</v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>Li Man</v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 t="s">
        <v>79</v>
      </c>
      <c r="C19" s="116" t="s">
        <v>80</v>
      </c>
      <c r="D19" s="126"/>
      <c r="E19" s="22">
        <f t="shared" si="0"/>
        <v>2</v>
      </c>
      <c r="F19" s="23">
        <f t="shared" si="24"/>
        <v>931.98685068051202</v>
      </c>
      <c r="G19" s="138">
        <f t="shared" si="25"/>
        <v>4659.93425340256</v>
      </c>
      <c r="H19" s="28">
        <f t="shared" si="1"/>
        <v>6</v>
      </c>
      <c r="I19" s="24">
        <f t="shared" si="2"/>
        <v>5356.2484527983306</v>
      </c>
      <c r="J19" s="118">
        <v>0</v>
      </c>
      <c r="K19" s="132">
        <f t="shared" si="26"/>
        <v>696.31419939577029</v>
      </c>
      <c r="L19" s="133">
        <f t="shared" si="27"/>
        <v>0</v>
      </c>
      <c r="M19" s="120">
        <v>60.54</v>
      </c>
      <c r="N19" s="134">
        <f t="shared" si="28"/>
        <v>913.77601585728439</v>
      </c>
      <c r="O19" s="120">
        <v>51.96</v>
      </c>
      <c r="P19" s="134">
        <f t="shared" si="3"/>
        <v>1000</v>
      </c>
      <c r="Q19" s="120">
        <v>65.81</v>
      </c>
      <c r="R19" s="134">
        <f t="shared" si="4"/>
        <v>885.12384136149512</v>
      </c>
      <c r="S19" s="120">
        <v>82.75</v>
      </c>
      <c r="T19" s="134">
        <f t="shared" si="5"/>
        <v>696.31419939577029</v>
      </c>
      <c r="U19" s="120">
        <v>53.35</v>
      </c>
      <c r="V19" s="134">
        <f t="shared" si="6"/>
        <v>1000</v>
      </c>
      <c r="W19" s="120">
        <v>79.66</v>
      </c>
      <c r="X19" s="134">
        <f t="shared" si="7"/>
        <v>861.03439618378115</v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>Lee Chun Man</v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>Lee Chun Man</v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55.32</v>
      </c>
      <c r="C48" s="85" t="str">
        <f>IF(M$3="","",N$3)</f>
        <v>CM Cheng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943.41045707005981</v>
      </c>
      <c r="M48" s="27" t="str">
        <f t="shared" ref="M48:M87" si="34">IF(L48=0,"",VLOOKUP(L48,F$5:AG$44,28,FALSE))</f>
        <v>Stanley Chan</v>
      </c>
      <c r="N48" s="84">
        <v>1</v>
      </c>
      <c r="O48" s="23"/>
      <c r="P48" s="32">
        <f t="shared" ref="P48:P87" si="35">N5</f>
        <v>957.92207792207796</v>
      </c>
      <c r="Q48" s="32">
        <f t="shared" ref="Q48:Q87" si="36">P5</f>
        <v>704.54237288135596</v>
      </c>
      <c r="R48" s="32">
        <f t="shared" ref="R48:R87" si="37">R5</f>
        <v>0</v>
      </c>
      <c r="S48" s="32">
        <f t="shared" ref="S48:S87" si="38">T5</f>
        <v>736.35782747603832</v>
      </c>
      <c r="T48" s="32">
        <f t="shared" ref="T48:T87" si="39">V5</f>
        <v>836.46911257447471</v>
      </c>
      <c r="U48" s="32">
        <f t="shared" ref="U48:U87" si="40">X5</f>
        <v>608.9311079545455</v>
      </c>
      <c r="V48" s="32" t="str">
        <f t="shared" ref="V48:V87" si="41">Z5</f>
        <v/>
      </c>
      <c r="W48" s="32" t="str">
        <f t="shared" ref="W48:W87" si="42">AB5</f>
        <v/>
      </c>
      <c r="X48" s="32" t="str">
        <f t="shared" ref="X48:X87" si="43">AD5</f>
        <v/>
      </c>
      <c r="Y48" s="32" t="str">
        <f t="shared" ref="Y48:Y87" si="44">AF5</f>
        <v/>
      </c>
      <c r="Z48" s="32" t="str">
        <f t="shared" ref="Z48:Z87" si="45">AI5</f>
        <v/>
      </c>
      <c r="AA48" s="32" t="str">
        <f t="shared" ref="AA48:AA87" si="46">AK5</f>
        <v/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Darren Connelly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51.96</v>
      </c>
      <c r="C49" s="91" t="str">
        <f>IF(O$3="","",P$3)</f>
        <v>Lee Chun Man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928.24552673561845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931.98685068051202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931.98685068051202</v>
      </c>
      <c r="M49" s="27" t="str">
        <f t="shared" si="34"/>
        <v>Lee Chun Man</v>
      </c>
      <c r="N49" s="84">
        <f t="shared" ref="N49:N87" si="60">N48+1</f>
        <v>2</v>
      </c>
      <c r="O49" s="23"/>
      <c r="P49" s="32">
        <f t="shared" si="35"/>
        <v>801.50680962039985</v>
      </c>
      <c r="Q49" s="32">
        <f t="shared" si="36"/>
        <v>588.58178522881747</v>
      </c>
      <c r="R49" s="32">
        <f t="shared" si="37"/>
        <v>890.40048914704983</v>
      </c>
      <c r="S49" s="32">
        <f t="shared" si="38"/>
        <v>815.91617105635783</v>
      </c>
      <c r="T49" s="32">
        <f t="shared" si="39"/>
        <v>874.73356287916044</v>
      </c>
      <c r="U49" s="32">
        <f t="shared" si="40"/>
        <v>1000</v>
      </c>
      <c r="V49" s="32" t="str">
        <f t="shared" si="41"/>
        <v/>
      </c>
      <c r="W49" s="32" t="str">
        <f t="shared" si="42"/>
        <v/>
      </c>
      <c r="X49" s="32" t="str">
        <f t="shared" si="43"/>
        <v/>
      </c>
      <c r="Y49" s="32" t="str">
        <f t="shared" si="44"/>
        <v/>
      </c>
      <c r="Z49" s="32" t="str">
        <f t="shared" si="45"/>
        <v/>
      </c>
      <c r="AA49" s="32" t="str">
        <f t="shared" si="46"/>
        <v/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Alex Yeung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58.25</v>
      </c>
      <c r="C50" s="91" t="str">
        <f>IF(Q$3="","",R$3)</f>
        <v>Ray Leung</v>
      </c>
      <c r="D50" s="11"/>
      <c r="E50" s="59"/>
      <c r="F50" s="86"/>
      <c r="G50" s="86"/>
      <c r="H50" s="84">
        <f t="shared" si="55"/>
        <v>3</v>
      </c>
      <c r="I50" s="87">
        <f t="shared" si="56"/>
        <v>928.24552673561845</v>
      </c>
      <c r="J50" s="88">
        <f t="shared" si="57"/>
        <v>859.16243826867526</v>
      </c>
      <c r="K50" s="88">
        <f t="shared" si="58"/>
        <v>0</v>
      </c>
      <c r="L50" s="89">
        <f t="shared" si="59"/>
        <v>928.24552673561845</v>
      </c>
      <c r="M50" s="27" t="str">
        <f t="shared" si="34"/>
        <v>Sunny Tse</v>
      </c>
      <c r="N50" s="84">
        <f t="shared" si="60"/>
        <v>3</v>
      </c>
      <c r="O50" s="23"/>
      <c r="P50" s="32">
        <f t="shared" si="35"/>
        <v>916.65285832642917</v>
      </c>
      <c r="Q50" s="32">
        <f t="shared" si="36"/>
        <v>720.56580224656773</v>
      </c>
      <c r="R50" s="32">
        <f t="shared" si="37"/>
        <v>856.86966754927914</v>
      </c>
      <c r="S50" s="32">
        <f t="shared" si="38"/>
        <v>906.9730835825593</v>
      </c>
      <c r="T50" s="32">
        <f t="shared" si="39"/>
        <v>675.4874651810585</v>
      </c>
      <c r="U50" s="32">
        <f t="shared" si="40"/>
        <v>979.5772636389604</v>
      </c>
      <c r="V50" s="32" t="str">
        <f t="shared" si="41"/>
        <v/>
      </c>
      <c r="W50" s="32" t="str">
        <f t="shared" si="42"/>
        <v/>
      </c>
      <c r="X50" s="32" t="str">
        <f t="shared" si="43"/>
        <v/>
      </c>
      <c r="Y50" s="32" t="str">
        <f t="shared" si="44"/>
        <v/>
      </c>
      <c r="Z50" s="32" t="str">
        <f t="shared" si="45"/>
        <v/>
      </c>
      <c r="AA50" s="32" t="str">
        <f t="shared" si="46"/>
        <v/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Leung Chi Sang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57.62</v>
      </c>
      <c r="C51" s="91" t="str">
        <f>IF(S$3="","",T$3)</f>
        <v>Sunny Tse</v>
      </c>
      <c r="D51" s="11"/>
      <c r="E51" s="59"/>
      <c r="F51" s="86"/>
      <c r="G51" s="86"/>
      <c r="H51" s="84">
        <f t="shared" si="55"/>
        <v>4</v>
      </c>
      <c r="I51" s="87">
        <f t="shared" si="56"/>
        <v>876.51140654059361</v>
      </c>
      <c r="J51" s="88">
        <f t="shared" si="57"/>
        <v>859.16243826867526</v>
      </c>
      <c r="K51" s="88">
        <f t="shared" si="58"/>
        <v>0</v>
      </c>
      <c r="L51" s="89">
        <f t="shared" si="59"/>
        <v>876.51140654059361</v>
      </c>
      <c r="M51" s="27" t="str">
        <f t="shared" si="34"/>
        <v>Alex Yeung</v>
      </c>
      <c r="N51" s="84">
        <f t="shared" si="60"/>
        <v>4</v>
      </c>
      <c r="O51" s="23"/>
      <c r="P51" s="32">
        <f t="shared" si="35"/>
        <v>793.45955249569715</v>
      </c>
      <c r="Q51" s="32">
        <f t="shared" si="36"/>
        <v>591.26081019572155</v>
      </c>
      <c r="R51" s="32">
        <f t="shared" si="37"/>
        <v>832.73766976411719</v>
      </c>
      <c r="S51" s="32">
        <f t="shared" si="38"/>
        <v>841.04510290468534</v>
      </c>
      <c r="T51" s="32">
        <f t="shared" si="39"/>
        <v>683.01113813852271</v>
      </c>
      <c r="U51" s="32">
        <f t="shared" si="40"/>
        <v>968.51171985314897</v>
      </c>
      <c r="V51" s="32" t="str">
        <f t="shared" si="41"/>
        <v/>
      </c>
      <c r="W51" s="32" t="str">
        <f t="shared" si="42"/>
        <v/>
      </c>
      <c r="X51" s="32" t="str">
        <f t="shared" si="43"/>
        <v/>
      </c>
      <c r="Y51" s="32" t="str">
        <f t="shared" si="44"/>
        <v/>
      </c>
      <c r="Z51" s="32" t="str">
        <f t="shared" si="45"/>
        <v/>
      </c>
      <c r="AA51" s="32" t="str">
        <f t="shared" si="46"/>
        <v/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Wing Wong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>
        <f>U$3</f>
        <v>53.35</v>
      </c>
      <c r="C52" s="91" t="str">
        <f>IF(U$3="","",V$3)</f>
        <v>Lee Chun Man</v>
      </c>
      <c r="D52" s="11"/>
      <c r="E52" s="59"/>
      <c r="F52" s="86"/>
      <c r="G52" s="86"/>
      <c r="H52" s="84">
        <f t="shared" si="55"/>
        <v>5</v>
      </c>
      <c r="I52" s="87">
        <f t="shared" si="56"/>
        <v>876.12773506875908</v>
      </c>
      <c r="J52" s="88">
        <f t="shared" si="57"/>
        <v>859.16243826867526</v>
      </c>
      <c r="K52" s="88">
        <f t="shared" si="58"/>
        <v>0</v>
      </c>
      <c r="L52" s="89">
        <f t="shared" si="59"/>
        <v>876.12773506875908</v>
      </c>
      <c r="M52" s="27" t="str">
        <f t="shared" si="34"/>
        <v>Leung Chi Sang</v>
      </c>
      <c r="N52" s="84">
        <f t="shared" si="60"/>
        <v>5</v>
      </c>
      <c r="O52" s="23"/>
      <c r="P52" s="32">
        <f t="shared" si="35"/>
        <v>652.43542870621525</v>
      </c>
      <c r="Q52" s="32">
        <f t="shared" si="36"/>
        <v>634.50970814507264</v>
      </c>
      <c r="R52" s="32">
        <f t="shared" si="37"/>
        <v>1000</v>
      </c>
      <c r="S52" s="32">
        <f t="shared" si="38"/>
        <v>822.32053660625093</v>
      </c>
      <c r="T52" s="32">
        <f t="shared" si="39"/>
        <v>692.67722669436512</v>
      </c>
      <c r="U52" s="32">
        <f t="shared" si="40"/>
        <v>726.28123676408302</v>
      </c>
      <c r="V52" s="32" t="str">
        <f t="shared" si="41"/>
        <v/>
      </c>
      <c r="W52" s="32" t="str">
        <f t="shared" si="42"/>
        <v/>
      </c>
      <c r="X52" s="32" t="str">
        <f t="shared" si="43"/>
        <v/>
      </c>
      <c r="Y52" s="32" t="str">
        <f t="shared" si="44"/>
        <v/>
      </c>
      <c r="Z52" s="32" t="str">
        <f t="shared" si="45"/>
        <v/>
      </c>
      <c r="AA52" s="32" t="str">
        <f t="shared" si="46"/>
        <v/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Ray Leung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>
        <f>W$3</f>
        <v>68.59</v>
      </c>
      <c r="C53" s="91" t="str">
        <f>IF(W$3="","",X$3)</f>
        <v>Alex Yeung</v>
      </c>
      <c r="D53" s="11"/>
      <c r="E53" s="59"/>
      <c r="F53" s="86"/>
      <c r="G53" s="86"/>
      <c r="H53" s="84">
        <f t="shared" si="55"/>
        <v>6</v>
      </c>
      <c r="I53" s="87">
        <f t="shared" si="56"/>
        <v>855.44627608419432</v>
      </c>
      <c r="J53" s="88">
        <f t="shared" si="57"/>
        <v>859.16243826867526</v>
      </c>
      <c r="K53" s="88">
        <f t="shared" si="58"/>
        <v>0</v>
      </c>
      <c r="L53" s="89">
        <f t="shared" si="59"/>
        <v>859.16243826867526</v>
      </c>
      <c r="M53" s="27" t="str">
        <f t="shared" si="34"/>
        <v>Li Man</v>
      </c>
      <c r="N53" s="84">
        <f t="shared" si="60"/>
        <v>6</v>
      </c>
      <c r="O53" s="23"/>
      <c r="P53" s="32">
        <f t="shared" si="35"/>
        <v>1000</v>
      </c>
      <c r="Q53" s="32">
        <f t="shared" si="36"/>
        <v>641.08574953732261</v>
      </c>
      <c r="R53" s="32">
        <f t="shared" si="37"/>
        <v>814.57138861697661</v>
      </c>
      <c r="S53" s="32">
        <f t="shared" si="38"/>
        <v>860.25679307255882</v>
      </c>
      <c r="T53" s="32">
        <f t="shared" si="39"/>
        <v>0</v>
      </c>
      <c r="U53" s="32">
        <f t="shared" si="40"/>
        <v>961.31744919411369</v>
      </c>
      <c r="V53" s="32" t="str">
        <f t="shared" si="41"/>
        <v/>
      </c>
      <c r="W53" s="32" t="str">
        <f t="shared" si="42"/>
        <v/>
      </c>
      <c r="X53" s="32" t="str">
        <f t="shared" si="43"/>
        <v/>
      </c>
      <c r="Y53" s="32" t="str">
        <f t="shared" si="44"/>
        <v/>
      </c>
      <c r="Z53" s="32" t="str">
        <f t="shared" si="45"/>
        <v/>
      </c>
      <c r="AA53" s="32" t="str">
        <f t="shared" si="46"/>
        <v/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CM Cheng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 t="str">
        <f>Y$3</f>
        <v/>
      </c>
      <c r="C54" s="91" t="str">
        <f>IF(Y$3="","",Z$3)</f>
        <v/>
      </c>
      <c r="D54" s="11"/>
      <c r="E54" s="59"/>
      <c r="F54" s="86"/>
      <c r="G54" s="86"/>
      <c r="H54" s="84">
        <f t="shared" si="55"/>
        <v>7</v>
      </c>
      <c r="I54" s="87">
        <f t="shared" si="56"/>
        <v>855.44627608419432</v>
      </c>
      <c r="J54" s="88">
        <f t="shared" si="57"/>
        <v>837.09212146132472</v>
      </c>
      <c r="K54" s="88">
        <f t="shared" si="58"/>
        <v>0</v>
      </c>
      <c r="L54" s="89">
        <f t="shared" si="59"/>
        <v>855.44627608419432</v>
      </c>
      <c r="M54" s="27" t="str">
        <f t="shared" si="34"/>
        <v>CM Cheng</v>
      </c>
      <c r="N54" s="84">
        <f t="shared" si="60"/>
        <v>7</v>
      </c>
      <c r="O54" s="23"/>
      <c r="P54" s="32">
        <f t="shared" si="35"/>
        <v>733.49244232299122</v>
      </c>
      <c r="Q54" s="32">
        <f t="shared" si="36"/>
        <v>856.71887881286068</v>
      </c>
      <c r="R54" s="32">
        <f t="shared" si="37"/>
        <v>655.82076108984461</v>
      </c>
      <c r="S54" s="32">
        <f t="shared" si="38"/>
        <v>868.03253992166321</v>
      </c>
      <c r="T54" s="32">
        <f t="shared" si="39"/>
        <v>835.02895601815624</v>
      </c>
      <c r="U54" s="32">
        <f t="shared" si="40"/>
        <v>761.77254553531759</v>
      </c>
      <c r="V54" s="32" t="str">
        <f t="shared" si="41"/>
        <v/>
      </c>
      <c r="W54" s="32" t="str">
        <f t="shared" si="42"/>
        <v/>
      </c>
      <c r="X54" s="32" t="str">
        <f t="shared" si="43"/>
        <v/>
      </c>
      <c r="Y54" s="32" t="str">
        <f t="shared" si="44"/>
        <v/>
      </c>
      <c r="Z54" s="32" t="str">
        <f t="shared" si="45"/>
        <v/>
      </c>
      <c r="AA54" s="32" t="str">
        <f t="shared" si="46"/>
        <v/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Leung Chi Wa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 t="str">
        <f>AA$3</f>
        <v/>
      </c>
      <c r="C55" s="91" t="str">
        <f>IF(AA$3="","",AB$3)</f>
        <v/>
      </c>
      <c r="D55" s="11"/>
      <c r="E55" s="59"/>
      <c r="F55" s="86"/>
      <c r="G55" s="86"/>
      <c r="H55" s="84">
        <f t="shared" si="55"/>
        <v>8</v>
      </c>
      <c r="I55" s="87">
        <f t="shared" si="56"/>
        <v>823.75303663123429</v>
      </c>
      <c r="J55" s="88">
        <f t="shared" si="57"/>
        <v>837.09212146132472</v>
      </c>
      <c r="K55" s="88">
        <f t="shared" si="58"/>
        <v>0</v>
      </c>
      <c r="L55" s="89">
        <f t="shared" si="59"/>
        <v>837.09212146132472</v>
      </c>
      <c r="M55" s="27" t="str">
        <f t="shared" si="34"/>
        <v>Ho Kwok Wai</v>
      </c>
      <c r="N55" s="84">
        <f t="shared" si="60"/>
        <v>8</v>
      </c>
      <c r="O55" s="23"/>
      <c r="P55" s="32">
        <f t="shared" si="35"/>
        <v>858.2066397766057</v>
      </c>
      <c r="Q55" s="32">
        <f t="shared" si="36"/>
        <v>892.01716738197422</v>
      </c>
      <c r="R55" s="32">
        <f t="shared" si="37"/>
        <v>977.67707284323603</v>
      </c>
      <c r="S55" s="32">
        <f t="shared" si="38"/>
        <v>1000</v>
      </c>
      <c r="T55" s="32">
        <f t="shared" si="39"/>
        <v>909.63341858482522</v>
      </c>
      <c r="U55" s="32">
        <f t="shared" si="40"/>
        <v>861.89997486805737</v>
      </c>
      <c r="V55" s="32" t="str">
        <f t="shared" si="41"/>
        <v/>
      </c>
      <c r="W55" s="32" t="str">
        <f t="shared" si="42"/>
        <v/>
      </c>
      <c r="X55" s="32" t="str">
        <f t="shared" si="43"/>
        <v/>
      </c>
      <c r="Y55" s="32" t="str">
        <f t="shared" si="44"/>
        <v/>
      </c>
      <c r="Z55" s="32" t="str">
        <f t="shared" si="45"/>
        <v/>
      </c>
      <c r="AA55" s="32" t="str">
        <f t="shared" si="46"/>
        <v/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Sunny Tse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 t="str">
        <f>AC$3</f>
        <v/>
      </c>
      <c r="C56" s="91" t="str">
        <f>IF(AC$3="","",AD$3)</f>
        <v/>
      </c>
      <c r="D56" s="11"/>
      <c r="E56" s="59"/>
      <c r="F56" s="86"/>
      <c r="G56" s="86"/>
      <c r="H56" s="84">
        <f t="shared" si="55"/>
        <v>9</v>
      </c>
      <c r="I56" s="87">
        <f t="shared" si="56"/>
        <v>823.75303663123429</v>
      </c>
      <c r="J56" s="88">
        <f t="shared" si="57"/>
        <v>736.67647948244462</v>
      </c>
      <c r="K56" s="88">
        <f t="shared" si="58"/>
        <v>0</v>
      </c>
      <c r="L56" s="89">
        <f t="shared" si="59"/>
        <v>823.75303663123429</v>
      </c>
      <c r="M56" s="27" t="str">
        <f t="shared" si="34"/>
        <v>Wing Wong</v>
      </c>
      <c r="N56" s="84">
        <f t="shared" si="60"/>
        <v>9</v>
      </c>
      <c r="O56" s="23"/>
      <c r="P56" s="32">
        <f t="shared" si="35"/>
        <v>805.00582072176951</v>
      </c>
      <c r="Q56" s="32">
        <f t="shared" si="36"/>
        <v>938.07546488535843</v>
      </c>
      <c r="R56" s="32">
        <f t="shared" si="37"/>
        <v>939.81929654727332</v>
      </c>
      <c r="S56" s="32">
        <f t="shared" si="38"/>
        <v>926.06878817100608</v>
      </c>
      <c r="T56" s="32">
        <f t="shared" si="39"/>
        <v>942.24655598728373</v>
      </c>
      <c r="U56" s="32">
        <f t="shared" si="40"/>
        <v>970.84217975937713</v>
      </c>
      <c r="V56" s="32" t="str">
        <f t="shared" si="41"/>
        <v/>
      </c>
      <c r="W56" s="32" t="str">
        <f t="shared" si="42"/>
        <v/>
      </c>
      <c r="X56" s="32" t="str">
        <f t="shared" si="43"/>
        <v/>
      </c>
      <c r="Y56" s="32" t="str">
        <f t="shared" si="44"/>
        <v/>
      </c>
      <c r="Z56" s="32" t="str">
        <f t="shared" si="45"/>
        <v/>
      </c>
      <c r="AA56" s="32" t="str">
        <f t="shared" si="46"/>
        <v/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Stanley Chan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 t="str">
        <f>AE$3</f>
        <v/>
      </c>
      <c r="C57" s="91" t="str">
        <f>IF(AE$3="","",AF$3)</f>
        <v/>
      </c>
      <c r="D57" s="11"/>
      <c r="E57" s="59"/>
      <c r="F57" s="86"/>
      <c r="G57" s="86"/>
      <c r="H57" s="84">
        <f t="shared" si="55"/>
        <v>10</v>
      </c>
      <c r="I57" s="87">
        <f t="shared" si="56"/>
        <v>811.00907252219781</v>
      </c>
      <c r="J57" s="88">
        <f t="shared" si="57"/>
        <v>736.67647948244462</v>
      </c>
      <c r="K57" s="88">
        <f t="shared" si="58"/>
        <v>0</v>
      </c>
      <c r="L57" s="89">
        <f t="shared" si="59"/>
        <v>811.00907252219781</v>
      </c>
      <c r="M57" s="27" t="str">
        <f t="shared" si="34"/>
        <v>Leung Chi Wa</v>
      </c>
      <c r="N57" s="84">
        <f t="shared" si="60"/>
        <v>10</v>
      </c>
      <c r="O57" s="23"/>
      <c r="P57" s="32">
        <f t="shared" si="35"/>
        <v>713.34622823984523</v>
      </c>
      <c r="Q57" s="32">
        <f t="shared" si="36"/>
        <v>765.69407603890363</v>
      </c>
      <c r="R57" s="32">
        <f t="shared" si="37"/>
        <v>626.14210469740942</v>
      </c>
      <c r="S57" s="32">
        <f t="shared" si="38"/>
        <v>738.71794871794873</v>
      </c>
      <c r="T57" s="32">
        <f t="shared" si="39"/>
        <v>911.65413533834578</v>
      </c>
      <c r="U57" s="32">
        <f t="shared" si="40"/>
        <v>666.82869920279995</v>
      </c>
      <c r="V57" s="32" t="str">
        <f t="shared" si="41"/>
        <v/>
      </c>
      <c r="W57" s="32" t="str">
        <f t="shared" si="42"/>
        <v/>
      </c>
      <c r="X57" s="32" t="str">
        <f t="shared" si="43"/>
        <v/>
      </c>
      <c r="Y57" s="32" t="str">
        <f t="shared" si="44"/>
        <v/>
      </c>
      <c r="Z57" s="32" t="str">
        <f t="shared" si="45"/>
        <v/>
      </c>
      <c r="AA57" s="32" t="str">
        <f t="shared" si="46"/>
        <v/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 t="str">
        <f t="shared" si="33"/>
        <v>Philip Leung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 t="str">
        <f>AH$3</f>
        <v/>
      </c>
      <c r="C58" s="91" t="str">
        <f>IF(AH$3="","",AI$3)</f>
        <v/>
      </c>
      <c r="D58" s="11"/>
      <c r="E58" s="59"/>
      <c r="F58" s="86"/>
      <c r="G58" s="86"/>
      <c r="H58" s="84">
        <f t="shared" si="55"/>
        <v>11</v>
      </c>
      <c r="I58" s="87">
        <f t="shared" si="56"/>
        <v>778.74288575418279</v>
      </c>
      <c r="J58" s="88">
        <f t="shared" si="57"/>
        <v>736.67647948244462</v>
      </c>
      <c r="K58" s="88">
        <f t="shared" si="58"/>
        <v>0</v>
      </c>
      <c r="L58" s="89">
        <f t="shared" si="59"/>
        <v>778.74288575418279</v>
      </c>
      <c r="M58" s="27" t="str">
        <f t="shared" si="34"/>
        <v>Ray Leung</v>
      </c>
      <c r="N58" s="84">
        <f t="shared" si="60"/>
        <v>11</v>
      </c>
      <c r="O58" s="23"/>
      <c r="P58" s="32">
        <f t="shared" si="35"/>
        <v>840.47402005469473</v>
      </c>
      <c r="Q58" s="32">
        <f t="shared" si="36"/>
        <v>752.49818971759601</v>
      </c>
      <c r="R58" s="32">
        <f t="shared" si="37"/>
        <v>768.87539598732837</v>
      </c>
      <c r="S58" s="32">
        <f t="shared" si="38"/>
        <v>786.83599617643029</v>
      </c>
      <c r="T58" s="32">
        <f t="shared" si="39"/>
        <v>842.94517301311419</v>
      </c>
      <c r="U58" s="32">
        <f t="shared" si="40"/>
        <v>946.33002207505524</v>
      </c>
      <c r="V58" s="32" t="str">
        <f t="shared" si="41"/>
        <v/>
      </c>
      <c r="W58" s="32" t="str">
        <f t="shared" si="42"/>
        <v/>
      </c>
      <c r="X58" s="32" t="str">
        <f t="shared" si="43"/>
        <v/>
      </c>
      <c r="Y58" s="32" t="str">
        <f t="shared" si="44"/>
        <v/>
      </c>
      <c r="Z58" s="32" t="str">
        <f t="shared" si="45"/>
        <v/>
      </c>
      <c r="AA58" s="32" t="str">
        <f t="shared" si="46"/>
        <v/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 t="str">
        <f t="shared" si="33"/>
        <v>Ho Kwok Wai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 t="str">
        <f>AJ$3</f>
        <v/>
      </c>
      <c r="C59" s="91" t="str">
        <f>IF(AJ$3="","",AK$3)</f>
        <v/>
      </c>
      <c r="D59" s="11"/>
      <c r="E59" s="59"/>
      <c r="F59" s="86"/>
      <c r="G59" s="86"/>
      <c r="H59" s="84">
        <f t="shared" si="55"/>
        <v>12</v>
      </c>
      <c r="I59" s="87">
        <f t="shared" si="56"/>
        <v>768.84449976169856</v>
      </c>
      <c r="J59" s="88">
        <f t="shared" si="57"/>
        <v>736.67647948244462</v>
      </c>
      <c r="K59" s="88">
        <f t="shared" si="58"/>
        <v>0</v>
      </c>
      <c r="L59" s="89">
        <f t="shared" si="59"/>
        <v>768.84449976169856</v>
      </c>
      <c r="M59" s="27" t="str">
        <f t="shared" si="34"/>
        <v>Darren Connelly</v>
      </c>
      <c r="N59" s="84">
        <f t="shared" si="60"/>
        <v>12</v>
      </c>
      <c r="O59" s="23"/>
      <c r="P59" s="32">
        <f t="shared" si="35"/>
        <v>631.43476772057977</v>
      </c>
      <c r="Q59" s="32">
        <f t="shared" si="36"/>
        <v>619.97375014914689</v>
      </c>
      <c r="R59" s="32">
        <f t="shared" si="37"/>
        <v>736.59585230146683</v>
      </c>
      <c r="S59" s="32">
        <f t="shared" si="38"/>
        <v>747.24419660225647</v>
      </c>
      <c r="T59" s="32">
        <f t="shared" si="39"/>
        <v>761.92516423878897</v>
      </c>
      <c r="U59" s="32">
        <f t="shared" si="40"/>
        <v>806.18241654913027</v>
      </c>
      <c r="V59" s="32" t="str">
        <f t="shared" si="41"/>
        <v/>
      </c>
      <c r="W59" s="32" t="str">
        <f t="shared" si="42"/>
        <v/>
      </c>
      <c r="X59" s="32" t="str">
        <f t="shared" si="43"/>
        <v/>
      </c>
      <c r="Y59" s="32" t="str">
        <f t="shared" si="44"/>
        <v/>
      </c>
      <c r="Z59" s="32" t="str">
        <f t="shared" si="45"/>
        <v/>
      </c>
      <c r="AA59" s="32" t="str">
        <f t="shared" si="46"/>
        <v/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 t="str">
        <f t="shared" si="33"/>
        <v>Choi Wing Pong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759.24821750756871</v>
      </c>
      <c r="J60" s="88">
        <f t="shared" si="57"/>
        <v>736.67647948244462</v>
      </c>
      <c r="K60" s="88">
        <f t="shared" si="58"/>
        <v>0</v>
      </c>
      <c r="L60" s="89">
        <f t="shared" si="59"/>
        <v>759.24821750756871</v>
      </c>
      <c r="M60" s="27" t="str">
        <f t="shared" si="34"/>
        <v>Philip Leung</v>
      </c>
      <c r="N60" s="84">
        <f t="shared" si="60"/>
        <v>13</v>
      </c>
      <c r="O60" s="23"/>
      <c r="P60" s="32">
        <f t="shared" si="35"/>
        <v>667.47104247104255</v>
      </c>
      <c r="Q60" s="32">
        <f t="shared" si="36"/>
        <v>548.56418918918928</v>
      </c>
      <c r="R60" s="32">
        <f t="shared" si="37"/>
        <v>688.12758417011219</v>
      </c>
      <c r="S60" s="32">
        <f t="shared" si="38"/>
        <v>0</v>
      </c>
      <c r="T60" s="32">
        <f t="shared" si="39"/>
        <v>0</v>
      </c>
      <c r="U60" s="32">
        <f t="shared" si="40"/>
        <v>0</v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 t="str">
        <f t="shared" si="33"/>
        <v>Allan Yeung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736.67647948244462</v>
      </c>
      <c r="K61" s="88">
        <f t="shared" si="58"/>
        <v>0</v>
      </c>
      <c r="L61" s="89">
        <f t="shared" si="59"/>
        <v>736.67647948244462</v>
      </c>
      <c r="M61" s="27" t="str">
        <f t="shared" si="34"/>
        <v>Choi Wing Pong</v>
      </c>
      <c r="N61" s="84">
        <f t="shared" si="60"/>
        <v>14</v>
      </c>
      <c r="O61" s="23"/>
      <c r="P61" s="32">
        <f t="shared" si="35"/>
        <v>881.59362549800801</v>
      </c>
      <c r="Q61" s="32">
        <f t="shared" si="36"/>
        <v>833.76123234916565</v>
      </c>
      <c r="R61" s="32">
        <f t="shared" si="37"/>
        <v>964.72341835044722</v>
      </c>
      <c r="S61" s="32">
        <f t="shared" si="38"/>
        <v>743.38794994194291</v>
      </c>
      <c r="T61" s="32">
        <f t="shared" si="39"/>
        <v>788.1518688137096</v>
      </c>
      <c r="U61" s="32">
        <f t="shared" si="40"/>
        <v>827.5820463320465</v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 t="str">
        <f t="shared" si="33"/>
        <v>Li Man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380.83256316606878</v>
      </c>
      <c r="K62" s="88">
        <f t="shared" si="58"/>
        <v>0</v>
      </c>
      <c r="L62" s="89">
        <f t="shared" si="59"/>
        <v>380.83256316606878</v>
      </c>
      <c r="M62" s="27" t="str">
        <f t="shared" si="34"/>
        <v>Allan Yeung</v>
      </c>
      <c r="N62" s="84">
        <f t="shared" si="60"/>
        <v>15</v>
      </c>
      <c r="O62" s="23"/>
      <c r="P62" s="32">
        <f t="shared" si="35"/>
        <v>913.77601585728439</v>
      </c>
      <c r="Q62" s="32">
        <f t="shared" si="36"/>
        <v>1000</v>
      </c>
      <c r="R62" s="32">
        <f t="shared" si="37"/>
        <v>885.12384136149512</v>
      </c>
      <c r="S62" s="32">
        <f t="shared" si="38"/>
        <v>696.31419939577029</v>
      </c>
      <c r="T62" s="32">
        <f t="shared" si="39"/>
        <v>1000</v>
      </c>
      <c r="U62" s="32">
        <f t="shared" si="40"/>
        <v>861.03439618378115</v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 t="str">
        <f t="shared" si="33"/>
        <v>Lee Chun Man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55.32</v>
      </c>
      <c r="C3" s="57" t="str">
        <f>Timing!C48</f>
        <v>CM Cheng</v>
      </c>
      <c r="D3" s="57"/>
    </row>
    <row r="4" spans="1:4" ht="16.2">
      <c r="A4" s="6">
        <v>2</v>
      </c>
      <c r="B4" s="7">
        <f>Timing!B49</f>
        <v>51.96</v>
      </c>
      <c r="C4" s="55" t="str">
        <f>Timing!C49</f>
        <v>Lee Chun Man</v>
      </c>
      <c r="D4" s="55"/>
    </row>
    <row r="5" spans="1:4" ht="16.2">
      <c r="A5" s="6">
        <v>3</v>
      </c>
      <c r="B5" s="7">
        <f>Timing!B50</f>
        <v>58.25</v>
      </c>
      <c r="C5" s="55" t="str">
        <f>Timing!C50</f>
        <v>Ray Leung</v>
      </c>
      <c r="D5" s="55"/>
    </row>
    <row r="6" spans="1:4" ht="16.2">
      <c r="A6" s="6">
        <v>4</v>
      </c>
      <c r="B6" s="7">
        <f>Timing!B51</f>
        <v>57.62</v>
      </c>
      <c r="C6" s="55" t="str">
        <f>Timing!C51</f>
        <v>Sunny Tse</v>
      </c>
      <c r="D6" s="55"/>
    </row>
    <row r="7" spans="1:4" ht="16.2">
      <c r="A7" s="6">
        <v>5</v>
      </c>
      <c r="B7" s="7">
        <f>Timing!B52</f>
        <v>53.35</v>
      </c>
      <c r="C7" s="55" t="str">
        <f>Timing!C52</f>
        <v>Lee Chun Man</v>
      </c>
      <c r="D7" s="55"/>
    </row>
    <row r="8" spans="1:4" ht="16.2">
      <c r="A8" s="6">
        <v>6</v>
      </c>
      <c r="B8" s="7">
        <f>Timing!B53</f>
        <v>68.59</v>
      </c>
      <c r="C8" s="55" t="str">
        <f>Timing!C53</f>
        <v>Alex Yeung</v>
      </c>
      <c r="D8" s="55"/>
    </row>
    <row r="9" spans="1:4" ht="16.2">
      <c r="A9" s="6">
        <v>7</v>
      </c>
      <c r="B9" s="7" t="str">
        <f>Timing!B54</f>
        <v/>
      </c>
      <c r="C9" s="55" t="str">
        <f>Timing!C54</f>
        <v/>
      </c>
      <c r="D9" s="55"/>
    </row>
    <row r="10" spans="1:4" ht="16.2">
      <c r="A10" s="6">
        <v>8</v>
      </c>
      <c r="B10" s="7" t="str">
        <f>Timing!B55</f>
        <v/>
      </c>
      <c r="C10" s="55" t="str">
        <f>Timing!C55</f>
        <v/>
      </c>
      <c r="D10" s="55"/>
    </row>
    <row r="11" spans="1:4" ht="16.2">
      <c r="A11" s="6">
        <v>9</v>
      </c>
      <c r="B11" s="7" t="str">
        <f>Timing!B56</f>
        <v/>
      </c>
      <c r="C11" s="55" t="str">
        <f>Timing!C56</f>
        <v/>
      </c>
      <c r="D11" s="55"/>
    </row>
    <row r="12" spans="1:4" ht="16.2">
      <c r="A12" s="6">
        <v>10</v>
      </c>
      <c r="B12" s="7" t="str">
        <f>Timing!B57</f>
        <v/>
      </c>
      <c r="C12" s="55" t="str">
        <f>Timing!C57</f>
        <v/>
      </c>
      <c r="D12" s="55"/>
    </row>
    <row r="13" spans="1:4" ht="16.2">
      <c r="A13" s="6">
        <v>11</v>
      </c>
      <c r="B13" s="7" t="str">
        <f>Timing!B58</f>
        <v/>
      </c>
      <c r="C13" s="55" t="str">
        <f>Timing!C58</f>
        <v/>
      </c>
      <c r="D13" s="55"/>
    </row>
    <row r="14" spans="1:4" ht="16.2">
      <c r="A14" s="6">
        <v>12</v>
      </c>
      <c r="B14" s="7" t="str">
        <f>Timing!B59</f>
        <v/>
      </c>
      <c r="C14" s="55" t="str">
        <f>Timing!C59</f>
        <v/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Stanley Chan</v>
      </c>
      <c r="C3" s="9">
        <f>Timing!L48</f>
        <v>943.41045707005981</v>
      </c>
    </row>
    <row r="4" spans="1:3" ht="16.2">
      <c r="A4" s="10">
        <f>Timing!N49</f>
        <v>2</v>
      </c>
      <c r="B4" s="8" t="str">
        <f>Timing!M49</f>
        <v>Lee Chun Man</v>
      </c>
      <c r="C4" s="9">
        <f>Timing!L49</f>
        <v>931.98685068051202</v>
      </c>
    </row>
    <row r="5" spans="1:3" ht="16.2">
      <c r="A5" s="10">
        <f>Timing!N50</f>
        <v>3</v>
      </c>
      <c r="B5" s="8" t="str">
        <f>Timing!M50</f>
        <v>Sunny Tse</v>
      </c>
      <c r="C5" s="9">
        <f>Timing!L50</f>
        <v>928.24552673561845</v>
      </c>
    </row>
    <row r="6" spans="1:3" ht="16.2">
      <c r="A6" s="10">
        <f>Timing!N51</f>
        <v>4</v>
      </c>
      <c r="B6" s="8" t="str">
        <f>Timing!M51</f>
        <v>Alex Yeung</v>
      </c>
      <c r="C6" s="9">
        <f>Timing!L51</f>
        <v>876.51140654059361</v>
      </c>
    </row>
    <row r="7" spans="1:3" ht="16.2">
      <c r="A7" s="10">
        <f>Timing!N52</f>
        <v>5</v>
      </c>
      <c r="B7" s="8" t="str">
        <f>Timing!M52</f>
        <v>Leung Chi Sang</v>
      </c>
      <c r="C7" s="9">
        <f>Timing!L52</f>
        <v>876.12773506875908</v>
      </c>
    </row>
    <row r="8" spans="1:3" ht="16.2">
      <c r="A8" s="10">
        <f>Timing!N53</f>
        <v>6</v>
      </c>
      <c r="B8" s="8" t="str">
        <f>Timing!M53</f>
        <v>Li Man</v>
      </c>
      <c r="C8" s="9">
        <f>Timing!L53</f>
        <v>859.16243826867526</v>
      </c>
    </row>
    <row r="9" spans="1:3" ht="16.2">
      <c r="A9" s="10">
        <f>Timing!N54</f>
        <v>7</v>
      </c>
      <c r="B9" s="8" t="str">
        <f>Timing!M54</f>
        <v>CM Cheng</v>
      </c>
      <c r="C9" s="9">
        <f>Timing!L54</f>
        <v>855.44627608419432</v>
      </c>
    </row>
    <row r="10" spans="1:3" ht="16.2">
      <c r="A10" s="10">
        <f>Timing!N55</f>
        <v>8</v>
      </c>
      <c r="B10" s="8" t="str">
        <f>Timing!M55</f>
        <v>Ho Kwok Wai</v>
      </c>
      <c r="C10" s="9">
        <f>Timing!L55</f>
        <v>837.09212146132472</v>
      </c>
    </row>
    <row r="11" spans="1:3" ht="16.2">
      <c r="A11" s="10">
        <f>Timing!N56</f>
        <v>9</v>
      </c>
      <c r="B11" s="8" t="str">
        <f>Timing!M56</f>
        <v>Wing Wong</v>
      </c>
      <c r="C11" s="9">
        <f>Timing!L56</f>
        <v>823.75303663123429</v>
      </c>
    </row>
    <row r="12" spans="1:3" ht="16.2">
      <c r="A12" s="10">
        <f>Timing!N57</f>
        <v>10</v>
      </c>
      <c r="B12" s="8" t="str">
        <f>Timing!M57</f>
        <v>Leung Chi Wa</v>
      </c>
      <c r="C12" s="9">
        <f>Timing!L57</f>
        <v>811.00907252219781</v>
      </c>
    </row>
    <row r="13" spans="1:3" ht="16.2">
      <c r="A13" s="10">
        <f>Timing!N58</f>
        <v>11</v>
      </c>
      <c r="B13" s="8" t="str">
        <f>Timing!M58</f>
        <v>Ray Leung</v>
      </c>
      <c r="C13" s="9">
        <f>Timing!L58</f>
        <v>778.74288575418279</v>
      </c>
    </row>
    <row r="14" spans="1:3" ht="16.2">
      <c r="A14" s="10">
        <f>Timing!N59</f>
        <v>12</v>
      </c>
      <c r="B14" s="8" t="str">
        <f>Timing!M59</f>
        <v>Darren Connelly</v>
      </c>
      <c r="C14" s="9">
        <f>Timing!L59</f>
        <v>768.84449976169856</v>
      </c>
    </row>
    <row r="15" spans="1:3" ht="16.2">
      <c r="A15" s="10">
        <f>Timing!N60</f>
        <v>13</v>
      </c>
      <c r="B15" s="8" t="str">
        <f>Timing!M60</f>
        <v>Philip Leung</v>
      </c>
      <c r="C15" s="9">
        <f>Timing!L60</f>
        <v>759.24821750756871</v>
      </c>
    </row>
    <row r="16" spans="1:3" ht="16.2">
      <c r="A16" s="10">
        <f>Timing!N61</f>
        <v>14</v>
      </c>
      <c r="B16" s="8" t="str">
        <f>Timing!M61</f>
        <v>Choi Wing Pong</v>
      </c>
      <c r="C16" s="9">
        <f>Timing!L61</f>
        <v>736.67647948244462</v>
      </c>
    </row>
    <row r="17" spans="1:3" ht="16.2">
      <c r="A17" s="10">
        <f>Timing!N62</f>
        <v>15</v>
      </c>
      <c r="B17" s="8" t="str">
        <f>Timing!M62</f>
        <v>Allan Yeung</v>
      </c>
      <c r="C17" s="9">
        <f>Timing!L62</f>
        <v>380.83256316606878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O18"/>
  <sheetViews>
    <sheetView topLeftCell="C1" workbookViewId="0">
      <selection activeCell="O4" sqref="O4:O18"/>
    </sheetView>
  </sheetViews>
  <sheetFormatPr defaultRowHeight="13.2"/>
  <sheetData>
    <row r="1" spans="3:15"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</row>
    <row r="2" spans="3:15">
      <c r="C2" t="s">
        <v>65</v>
      </c>
      <c r="D2" t="s">
        <v>66</v>
      </c>
      <c r="G2">
        <v>55.32</v>
      </c>
      <c r="H2" t="s">
        <v>35</v>
      </c>
      <c r="I2">
        <v>51.96</v>
      </c>
      <c r="J2" t="s">
        <v>67</v>
      </c>
      <c r="K2" t="s">
        <v>45</v>
      </c>
      <c r="L2" t="s">
        <v>44</v>
      </c>
      <c r="M2" t="s">
        <v>67</v>
      </c>
      <c r="N2" t="s">
        <v>48</v>
      </c>
    </row>
    <row r="3" spans="3:15">
      <c r="C3" t="s">
        <v>33</v>
      </c>
      <c r="D3" t="s">
        <v>20</v>
      </c>
      <c r="E3" t="s">
        <v>7</v>
      </c>
      <c r="F3" t="s">
        <v>9</v>
      </c>
      <c r="G3" t="s">
        <v>9</v>
      </c>
      <c r="H3" t="s">
        <v>34</v>
      </c>
      <c r="I3" t="s">
        <v>37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  <c r="O3" t="s">
        <v>14</v>
      </c>
    </row>
    <row r="4" spans="3:15">
      <c r="C4">
        <v>1</v>
      </c>
      <c r="D4" t="s">
        <v>68</v>
      </c>
      <c r="E4">
        <v>12</v>
      </c>
      <c r="F4">
        <v>768.84</v>
      </c>
      <c r="G4">
        <v>3844.22</v>
      </c>
      <c r="H4">
        <v>0</v>
      </c>
      <c r="I4">
        <v>0</v>
      </c>
      <c r="J4">
        <v>57.75</v>
      </c>
      <c r="K4">
        <v>73.75</v>
      </c>
      <c r="L4" t="s">
        <v>38</v>
      </c>
      <c r="M4">
        <v>78.25</v>
      </c>
      <c r="N4">
        <v>63.78</v>
      </c>
      <c r="O4">
        <v>112.64</v>
      </c>
    </row>
    <row r="5" spans="3:15">
      <c r="C5">
        <v>2</v>
      </c>
      <c r="D5" t="s">
        <v>48</v>
      </c>
      <c r="E5">
        <v>4</v>
      </c>
      <c r="F5">
        <v>876.51</v>
      </c>
      <c r="G5">
        <v>4382.5600000000004</v>
      </c>
      <c r="H5">
        <v>0</v>
      </c>
      <c r="I5">
        <v>588.58000000000004</v>
      </c>
      <c r="J5">
        <v>69.02</v>
      </c>
      <c r="K5">
        <v>88.28</v>
      </c>
      <c r="L5">
        <v>65.42</v>
      </c>
      <c r="M5">
        <v>70.62</v>
      </c>
      <c r="N5">
        <v>60.99</v>
      </c>
      <c r="O5">
        <v>68.59</v>
      </c>
    </row>
    <row r="6" spans="3:15">
      <c r="C6">
        <v>3</v>
      </c>
      <c r="D6" t="s">
        <v>57</v>
      </c>
      <c r="E6">
        <v>5</v>
      </c>
      <c r="F6">
        <v>876.13</v>
      </c>
      <c r="G6">
        <v>4380.6400000000003</v>
      </c>
      <c r="H6">
        <v>0</v>
      </c>
      <c r="I6">
        <v>675.49</v>
      </c>
      <c r="J6">
        <v>60.35</v>
      </c>
      <c r="K6">
        <v>72.11</v>
      </c>
      <c r="L6">
        <v>67.98</v>
      </c>
      <c r="M6">
        <v>63.53</v>
      </c>
      <c r="N6">
        <v>78.98</v>
      </c>
      <c r="O6">
        <v>70.02</v>
      </c>
    </row>
    <row r="7" spans="3:15">
      <c r="C7">
        <v>4</v>
      </c>
      <c r="D7" t="s">
        <v>30</v>
      </c>
      <c r="E7">
        <v>9</v>
      </c>
      <c r="F7">
        <v>823.75</v>
      </c>
      <c r="G7">
        <v>4118.7700000000004</v>
      </c>
      <c r="H7">
        <v>0</v>
      </c>
      <c r="I7">
        <v>591.26</v>
      </c>
      <c r="J7">
        <v>69.72</v>
      </c>
      <c r="K7">
        <v>87.88</v>
      </c>
      <c r="L7">
        <v>69.95</v>
      </c>
      <c r="M7">
        <v>68.510000000000005</v>
      </c>
      <c r="N7">
        <v>78.11</v>
      </c>
      <c r="O7">
        <v>70.819999999999993</v>
      </c>
    </row>
    <row r="8" spans="3:15">
      <c r="C8">
        <v>5</v>
      </c>
      <c r="D8" t="s">
        <v>45</v>
      </c>
      <c r="E8">
        <v>11</v>
      </c>
      <c r="F8">
        <v>778.74</v>
      </c>
      <c r="G8">
        <v>3893.71</v>
      </c>
      <c r="H8">
        <v>0</v>
      </c>
      <c r="I8">
        <v>634.51</v>
      </c>
      <c r="J8">
        <v>84.79</v>
      </c>
      <c r="K8">
        <v>81.89</v>
      </c>
      <c r="L8">
        <v>58.25</v>
      </c>
      <c r="M8">
        <v>70.069999999999993</v>
      </c>
      <c r="N8">
        <v>77.02</v>
      </c>
      <c r="O8">
        <v>94.44</v>
      </c>
    </row>
    <row r="9" spans="3:15">
      <c r="C9">
        <v>6</v>
      </c>
      <c r="D9" t="s">
        <v>35</v>
      </c>
      <c r="E9">
        <v>7</v>
      </c>
      <c r="F9">
        <v>855.45</v>
      </c>
      <c r="G9">
        <v>4277.2299999999996</v>
      </c>
      <c r="H9">
        <v>0</v>
      </c>
      <c r="I9">
        <v>0</v>
      </c>
      <c r="J9">
        <v>55.32</v>
      </c>
      <c r="K9">
        <v>81.05</v>
      </c>
      <c r="L9">
        <v>71.510000000000005</v>
      </c>
      <c r="M9">
        <v>66.98</v>
      </c>
      <c r="N9" t="s">
        <v>38</v>
      </c>
      <c r="O9">
        <v>71.349999999999994</v>
      </c>
    </row>
    <row r="10" spans="3:15">
      <c r="C10">
        <v>7</v>
      </c>
      <c r="D10" t="s">
        <v>58</v>
      </c>
      <c r="E10">
        <v>10</v>
      </c>
      <c r="F10">
        <v>811.01</v>
      </c>
      <c r="G10">
        <v>4055.05</v>
      </c>
      <c r="H10">
        <v>0</v>
      </c>
      <c r="I10">
        <v>655.82</v>
      </c>
      <c r="J10">
        <v>75.42</v>
      </c>
      <c r="K10">
        <v>60.65</v>
      </c>
      <c r="L10">
        <v>88.82</v>
      </c>
      <c r="M10">
        <v>66.38</v>
      </c>
      <c r="N10">
        <v>63.89</v>
      </c>
      <c r="O10">
        <v>90.04</v>
      </c>
    </row>
    <row r="11" spans="3:15">
      <c r="C11">
        <v>8</v>
      </c>
      <c r="D11" t="s">
        <v>44</v>
      </c>
      <c r="E11">
        <v>3</v>
      </c>
      <c r="F11">
        <v>928.25</v>
      </c>
      <c r="G11">
        <v>4641.2299999999996</v>
      </c>
      <c r="H11">
        <v>0</v>
      </c>
      <c r="I11">
        <v>858.21</v>
      </c>
      <c r="J11">
        <v>64.459999999999994</v>
      </c>
      <c r="K11">
        <v>58.25</v>
      </c>
      <c r="L11">
        <v>59.58</v>
      </c>
      <c r="M11">
        <v>57.62</v>
      </c>
      <c r="N11">
        <v>58.65</v>
      </c>
      <c r="O11">
        <v>79.58</v>
      </c>
    </row>
    <row r="12" spans="3:15">
      <c r="C12">
        <v>9</v>
      </c>
      <c r="D12" t="s">
        <v>31</v>
      </c>
      <c r="E12">
        <v>1</v>
      </c>
      <c r="F12">
        <v>943.41</v>
      </c>
      <c r="G12">
        <v>4717.05</v>
      </c>
      <c r="H12">
        <v>0</v>
      </c>
      <c r="I12">
        <v>805.01</v>
      </c>
      <c r="J12">
        <v>68.72</v>
      </c>
      <c r="K12">
        <v>55.39</v>
      </c>
      <c r="L12">
        <v>61.98</v>
      </c>
      <c r="M12">
        <v>62.22</v>
      </c>
      <c r="N12">
        <v>56.62</v>
      </c>
      <c r="O12">
        <v>70.650000000000006</v>
      </c>
    </row>
    <row r="13" spans="3:15">
      <c r="C13">
        <v>10</v>
      </c>
      <c r="D13" t="s">
        <v>39</v>
      </c>
      <c r="E13">
        <v>13</v>
      </c>
      <c r="F13">
        <v>759.25</v>
      </c>
      <c r="G13">
        <v>3796.24</v>
      </c>
      <c r="H13">
        <v>0</v>
      </c>
      <c r="I13">
        <v>626.14</v>
      </c>
      <c r="J13">
        <v>77.55</v>
      </c>
      <c r="K13">
        <v>67.86</v>
      </c>
      <c r="L13">
        <v>93.03</v>
      </c>
      <c r="M13">
        <v>78</v>
      </c>
      <c r="N13">
        <v>58.52</v>
      </c>
      <c r="O13">
        <v>102.86</v>
      </c>
    </row>
    <row r="14" spans="3:15">
      <c r="C14">
        <v>11</v>
      </c>
      <c r="D14" t="s">
        <v>69</v>
      </c>
      <c r="E14">
        <v>8</v>
      </c>
      <c r="F14">
        <v>837.09</v>
      </c>
      <c r="G14">
        <v>4185.46</v>
      </c>
      <c r="H14">
        <v>0</v>
      </c>
      <c r="I14">
        <v>752.5</v>
      </c>
      <c r="J14">
        <v>65.819999999999993</v>
      </c>
      <c r="K14">
        <v>69.05</v>
      </c>
      <c r="L14">
        <v>75.760000000000005</v>
      </c>
      <c r="M14">
        <v>73.23</v>
      </c>
      <c r="N14">
        <v>63.29</v>
      </c>
      <c r="O14">
        <v>72.48</v>
      </c>
    </row>
    <row r="15" spans="3:15">
      <c r="C15">
        <v>12</v>
      </c>
      <c r="D15" t="s">
        <v>59</v>
      </c>
      <c r="E15">
        <v>14</v>
      </c>
      <c r="F15">
        <v>736.68</v>
      </c>
      <c r="G15">
        <v>3683.38</v>
      </c>
      <c r="H15">
        <v>0</v>
      </c>
      <c r="I15">
        <v>619.97</v>
      </c>
      <c r="J15">
        <v>87.61</v>
      </c>
      <c r="K15">
        <v>83.81</v>
      </c>
      <c r="L15">
        <v>79.08</v>
      </c>
      <c r="M15">
        <v>77.11</v>
      </c>
      <c r="N15">
        <v>70.02</v>
      </c>
      <c r="O15">
        <v>85.08</v>
      </c>
    </row>
    <row r="16" spans="3:15">
      <c r="C16">
        <v>13</v>
      </c>
      <c r="D16" t="s">
        <v>49</v>
      </c>
      <c r="E16">
        <v>15</v>
      </c>
      <c r="F16">
        <v>380.83</v>
      </c>
      <c r="G16">
        <v>1904.16</v>
      </c>
      <c r="H16">
        <v>0</v>
      </c>
      <c r="I16">
        <v>0</v>
      </c>
      <c r="J16">
        <v>82.88</v>
      </c>
      <c r="K16">
        <v>94.72</v>
      </c>
      <c r="L16">
        <v>84.65</v>
      </c>
      <c r="M16" t="s">
        <v>41</v>
      </c>
      <c r="N16" t="s">
        <v>41</v>
      </c>
      <c r="O16" t="s">
        <v>41</v>
      </c>
    </row>
    <row r="17" spans="3:15">
      <c r="C17">
        <v>14</v>
      </c>
      <c r="D17" t="s">
        <v>47</v>
      </c>
      <c r="E17">
        <v>6</v>
      </c>
      <c r="F17">
        <v>859.16</v>
      </c>
      <c r="G17">
        <v>4295.8100000000004</v>
      </c>
      <c r="H17">
        <v>0</v>
      </c>
      <c r="I17">
        <v>743.39</v>
      </c>
      <c r="J17">
        <v>62.75</v>
      </c>
      <c r="K17">
        <v>62.32</v>
      </c>
      <c r="L17">
        <v>60.38</v>
      </c>
      <c r="M17">
        <v>77.510000000000005</v>
      </c>
      <c r="N17">
        <v>67.69</v>
      </c>
      <c r="O17">
        <v>82.88</v>
      </c>
    </row>
    <row r="18" spans="3:15">
      <c r="C18">
        <v>15</v>
      </c>
      <c r="D18" t="s">
        <v>67</v>
      </c>
      <c r="E18">
        <v>2</v>
      </c>
      <c r="F18">
        <v>931.99</v>
      </c>
      <c r="G18">
        <v>4659.93</v>
      </c>
      <c r="H18">
        <v>0</v>
      </c>
      <c r="I18">
        <v>696.31</v>
      </c>
      <c r="J18">
        <v>60.54</v>
      </c>
      <c r="K18">
        <v>51.96</v>
      </c>
      <c r="L18">
        <v>65.81</v>
      </c>
      <c r="M18">
        <v>82.75</v>
      </c>
      <c r="N18">
        <v>53.35</v>
      </c>
      <c r="O18">
        <v>79.66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2025-12-14T16:30:09Z</dcterms:modified>
</cp:coreProperties>
</file>